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  <externalReference r:id="rId6"/>
  </externalReferences>
  <definedNames>
    <definedName name="_xlnm.Print_Area" localSheetId="1">'Detailed Breakdown'!$B$1:$AV$49</definedName>
  </definedNames>
  <calcPr calcId="145621"/>
</workbook>
</file>

<file path=xl/calcChain.xml><?xml version="1.0" encoding="utf-8"?>
<calcChain xmlns="http://schemas.openxmlformats.org/spreadsheetml/2006/main">
  <c r="M7" i="3" l="1"/>
  <c r="P7" i="3"/>
  <c r="M8" i="3"/>
  <c r="P8" i="3"/>
  <c r="M9" i="3"/>
  <c r="P9" i="3"/>
  <c r="M10" i="3"/>
  <c r="P10" i="3"/>
  <c r="M11" i="3"/>
  <c r="P11" i="3"/>
  <c r="M12" i="3"/>
  <c r="P12" i="3"/>
  <c r="M13" i="3"/>
  <c r="P13" i="3"/>
  <c r="M14" i="3"/>
  <c r="P14" i="3"/>
  <c r="M15" i="3"/>
  <c r="P15" i="3"/>
  <c r="M16" i="3"/>
  <c r="P16" i="3"/>
  <c r="M17" i="3"/>
  <c r="P17" i="3"/>
  <c r="M19" i="3"/>
  <c r="P19" i="3"/>
  <c r="M20" i="3"/>
  <c r="P20" i="3"/>
  <c r="M21" i="3"/>
  <c r="P21" i="3"/>
  <c r="M22" i="3"/>
  <c r="M23" i="3"/>
  <c r="P23" i="3"/>
  <c r="M24" i="3"/>
  <c r="P24" i="3"/>
  <c r="M25" i="3"/>
  <c r="P25" i="3"/>
  <c r="M26" i="3"/>
  <c r="P26" i="3"/>
  <c r="M27" i="3"/>
  <c r="P27" i="3"/>
  <c r="M28" i="3"/>
  <c r="P28" i="3"/>
  <c r="M29" i="3"/>
  <c r="P29" i="3"/>
  <c r="M30" i="3"/>
  <c r="P30" i="3"/>
  <c r="M31" i="3"/>
  <c r="P31" i="3"/>
  <c r="P6" i="3"/>
  <c r="M6" i="3"/>
  <c r="J6" i="3"/>
  <c r="J31" i="3"/>
  <c r="I31" i="3"/>
  <c r="K31" i="3" s="1"/>
  <c r="H31" i="3"/>
  <c r="G31" i="3"/>
  <c r="F31" i="3"/>
  <c r="E31" i="3"/>
  <c r="J30" i="3"/>
  <c r="I30" i="3"/>
  <c r="K30" i="3" s="1"/>
  <c r="H30" i="3"/>
  <c r="G30" i="3"/>
  <c r="F30" i="3"/>
  <c r="E30" i="3"/>
  <c r="J29" i="3"/>
  <c r="I29" i="3"/>
  <c r="K29" i="3" s="1"/>
  <c r="H29" i="3"/>
  <c r="G29" i="3"/>
  <c r="F29" i="3"/>
  <c r="E29" i="3"/>
  <c r="K28" i="3"/>
  <c r="J28" i="3"/>
  <c r="I28" i="3"/>
  <c r="H28" i="3"/>
  <c r="G28" i="3"/>
  <c r="F28" i="3"/>
  <c r="E28" i="3"/>
  <c r="J27" i="3"/>
  <c r="I27" i="3"/>
  <c r="K27" i="3" s="1"/>
  <c r="H27" i="3"/>
  <c r="G27" i="3"/>
  <c r="F27" i="3"/>
  <c r="E27" i="3"/>
  <c r="J26" i="3"/>
  <c r="I26" i="3"/>
  <c r="K26" i="3" s="1"/>
  <c r="H26" i="3"/>
  <c r="G26" i="3"/>
  <c r="F26" i="3"/>
  <c r="E26" i="3"/>
  <c r="J25" i="3"/>
  <c r="I25" i="3"/>
  <c r="K25" i="3" s="1"/>
  <c r="H25" i="3"/>
  <c r="G25" i="3"/>
  <c r="F25" i="3"/>
  <c r="E25" i="3"/>
  <c r="J24" i="3"/>
  <c r="I24" i="3"/>
  <c r="K24" i="3" s="1"/>
  <c r="H24" i="3"/>
  <c r="G24" i="3"/>
  <c r="F24" i="3"/>
  <c r="E24" i="3"/>
  <c r="J23" i="3"/>
  <c r="I23" i="3"/>
  <c r="K23" i="3" s="1"/>
  <c r="H23" i="3"/>
  <c r="G23" i="3"/>
  <c r="F23" i="3"/>
  <c r="E23" i="3"/>
  <c r="J22" i="3"/>
  <c r="I22" i="3"/>
  <c r="K22" i="3" s="1"/>
  <c r="H22" i="3"/>
  <c r="G22" i="3"/>
  <c r="F22" i="3"/>
  <c r="E22" i="3"/>
  <c r="K21" i="3"/>
  <c r="J21" i="3"/>
  <c r="I21" i="3"/>
  <c r="H21" i="3"/>
  <c r="G21" i="3"/>
  <c r="F21" i="3"/>
  <c r="E21" i="3"/>
  <c r="K20" i="3"/>
  <c r="J20" i="3"/>
  <c r="I20" i="3"/>
  <c r="H20" i="3"/>
  <c r="G20" i="3"/>
  <c r="F20" i="3"/>
  <c r="E20" i="3"/>
  <c r="J19" i="3"/>
  <c r="I19" i="3"/>
  <c r="K19" i="3" s="1"/>
  <c r="H19" i="3"/>
  <c r="G19" i="3"/>
  <c r="F19" i="3"/>
  <c r="E19" i="3"/>
  <c r="J17" i="3"/>
  <c r="I17" i="3"/>
  <c r="K17" i="3" s="1"/>
  <c r="H17" i="3"/>
  <c r="G17" i="3"/>
  <c r="F17" i="3"/>
  <c r="E17" i="3"/>
  <c r="K16" i="3"/>
  <c r="J16" i="3"/>
  <c r="I16" i="3"/>
  <c r="H16" i="3"/>
  <c r="G16" i="3"/>
  <c r="F16" i="3"/>
  <c r="E16" i="3"/>
  <c r="J15" i="3"/>
  <c r="I15" i="3"/>
  <c r="K15" i="3" s="1"/>
  <c r="H15" i="3"/>
  <c r="G15" i="3"/>
  <c r="F15" i="3"/>
  <c r="E15" i="3"/>
  <c r="J14" i="3"/>
  <c r="I14" i="3"/>
  <c r="K14" i="3" s="1"/>
  <c r="H14" i="3"/>
  <c r="G14" i="3"/>
  <c r="F14" i="3"/>
  <c r="E14" i="3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J11" i="3"/>
  <c r="I11" i="3"/>
  <c r="K11" i="3" s="1"/>
  <c r="H11" i="3"/>
  <c r="G11" i="3"/>
  <c r="F11" i="3"/>
  <c r="E11" i="3"/>
  <c r="J10" i="3"/>
  <c r="I10" i="3"/>
  <c r="K10" i="3" s="1"/>
  <c r="H10" i="3"/>
  <c r="G10" i="3"/>
  <c r="F10" i="3"/>
  <c r="E10" i="3"/>
  <c r="K9" i="3"/>
  <c r="J9" i="3"/>
  <c r="I9" i="3"/>
  <c r="H9" i="3"/>
  <c r="G9" i="3"/>
  <c r="F9" i="3"/>
  <c r="E9" i="3"/>
  <c r="J8" i="3"/>
  <c r="I8" i="3"/>
  <c r="K8" i="3" s="1"/>
  <c r="H8" i="3"/>
  <c r="G8" i="3"/>
  <c r="F8" i="3"/>
  <c r="E8" i="3"/>
  <c r="J7" i="3"/>
  <c r="I7" i="3"/>
  <c r="K7" i="3" s="1"/>
  <c r="H7" i="3"/>
  <c r="G7" i="3"/>
  <c r="F7" i="3"/>
  <c r="E7" i="3"/>
  <c r="I6" i="3"/>
  <c r="H6" i="3"/>
  <c r="G6" i="3"/>
  <c r="F6" i="3"/>
  <c r="E6" i="3"/>
  <c r="AQ49" i="2" l="1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G71" i="2"/>
  <c r="AV66" i="2"/>
  <c r="V71" i="2"/>
  <c r="V70" i="2"/>
  <c r="V69" i="2"/>
  <c r="V68" i="2"/>
  <c r="T71" i="2"/>
  <c r="T70" i="2"/>
  <c r="T69" i="2"/>
  <c r="T68" i="2"/>
  <c r="R71" i="2"/>
  <c r="R70" i="2"/>
  <c r="R69" i="2"/>
  <c r="R68" i="2"/>
  <c r="P71" i="2"/>
  <c r="P70" i="2"/>
  <c r="P69" i="2"/>
  <c r="P68" i="2"/>
  <c r="N71" i="2"/>
  <c r="N70" i="2"/>
  <c r="N69" i="2"/>
  <c r="N68" i="2"/>
  <c r="L71" i="2"/>
  <c r="L70" i="2"/>
  <c r="L69" i="2"/>
  <c r="L68" i="2"/>
  <c r="AU66" i="2" l="1"/>
  <c r="AY66" i="2"/>
  <c r="AW66" i="2"/>
  <c r="U71" i="2"/>
  <c r="Q71" i="2"/>
  <c r="M71" i="2"/>
  <c r="W70" i="2"/>
  <c r="S70" i="2"/>
  <c r="O70" i="2"/>
  <c r="U69" i="2"/>
  <c r="Q69" i="2"/>
  <c r="M69" i="2"/>
  <c r="W68" i="2"/>
  <c r="S68" i="2"/>
  <c r="O68" i="2"/>
  <c r="W71" i="2"/>
  <c r="S71" i="2"/>
  <c r="O71" i="2"/>
  <c r="U70" i="2"/>
  <c r="Q70" i="2"/>
  <c r="M70" i="2"/>
  <c r="W69" i="2"/>
  <c r="S69" i="2"/>
  <c r="O69" i="2"/>
  <c r="U68" i="2"/>
  <c r="Q68" i="2"/>
  <c r="M68" i="2"/>
  <c r="AZ66" i="2"/>
  <c r="AX66" i="2" s="1"/>
  <c r="D55" i="2" l="1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D31" i="3" l="1"/>
  <c r="D30" i="3"/>
  <c r="D29" i="3"/>
  <c r="D28" i="3"/>
  <c r="D27" i="3"/>
  <c r="D26" i="3"/>
  <c r="D25" i="3"/>
  <c r="D23" i="3"/>
  <c r="D22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AN71" i="2" l="1"/>
  <c r="AO71" i="2"/>
  <c r="AB71" i="2"/>
  <c r="AC71" i="2"/>
  <c r="AH71" i="2"/>
  <c r="AI71" i="2"/>
  <c r="AD71" i="2"/>
  <c r="AE71" i="2"/>
  <c r="J71" i="2"/>
  <c r="K71" i="2"/>
  <c r="AN70" i="2"/>
  <c r="AO70" i="2"/>
  <c r="AJ70" i="2"/>
  <c r="AK70" i="2"/>
  <c r="AF70" i="2"/>
  <c r="AG70" i="2"/>
  <c r="AB70" i="2"/>
  <c r="AC70" i="2"/>
  <c r="X70" i="2"/>
  <c r="Y70" i="2"/>
  <c r="H70" i="2"/>
  <c r="I70" i="2"/>
  <c r="AL69" i="2"/>
  <c r="AM69" i="2"/>
  <c r="AD69" i="2"/>
  <c r="AE69" i="2"/>
  <c r="Z69" i="2"/>
  <c r="AA69" i="2"/>
  <c r="J69" i="2"/>
  <c r="K69" i="2"/>
  <c r="AF71" i="2"/>
  <c r="AG71" i="2"/>
  <c r="H71" i="2"/>
  <c r="I71" i="2"/>
  <c r="AL70" i="2"/>
  <c r="AM70" i="2"/>
  <c r="AH70" i="2"/>
  <c r="AI70" i="2"/>
  <c r="AD70" i="2"/>
  <c r="AE70" i="2"/>
  <c r="Z70" i="2"/>
  <c r="AA70" i="2"/>
  <c r="J70" i="2"/>
  <c r="K70" i="2"/>
  <c r="AN69" i="2"/>
  <c r="AO69" i="2"/>
  <c r="AJ69" i="2"/>
  <c r="AK69" i="2"/>
  <c r="AF69" i="2"/>
  <c r="AG69" i="2"/>
  <c r="AB69" i="2"/>
  <c r="AC69" i="2"/>
  <c r="X69" i="2"/>
  <c r="Y69" i="2"/>
  <c r="H69" i="2"/>
  <c r="I69" i="2"/>
  <c r="AJ71" i="2"/>
  <c r="AK71" i="2"/>
  <c r="X71" i="2"/>
  <c r="Y71" i="2"/>
  <c r="AL71" i="2"/>
  <c r="AM71" i="2"/>
  <c r="Z71" i="2"/>
  <c r="AA71" i="2"/>
  <c r="AH69" i="2"/>
  <c r="AI69" i="2"/>
  <c r="AQ71" i="2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68" i="2" l="1"/>
  <c r="K68" i="2"/>
  <c r="H68" i="2"/>
  <c r="I68" i="2"/>
  <c r="J51" i="2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X68" i="2" l="1"/>
  <c r="Y68" i="2"/>
  <c r="AB68" i="2"/>
  <c r="AC68" i="2"/>
  <c r="AF68" i="2"/>
  <c r="AG68" i="2"/>
  <c r="AJ68" i="2"/>
  <c r="AK68" i="2"/>
  <c r="AN68" i="2"/>
  <c r="AO68" i="2"/>
  <c r="Z68" i="2"/>
  <c r="AA68" i="2"/>
  <c r="AD68" i="2"/>
  <c r="AE68" i="2"/>
  <c r="AH68" i="2"/>
  <c r="AI68" i="2"/>
  <c r="AL68" i="2"/>
  <c r="AM68" i="2"/>
  <c r="AQ68" i="2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V68" i="2" l="1"/>
  <c r="AZ68" i="2" s="1"/>
  <c r="AX68" i="2" s="1"/>
  <c r="AV55" i="2"/>
  <c r="AZ55" i="2" s="1"/>
  <c r="AX55" i="2" s="1"/>
  <c r="AU55" i="2"/>
  <c r="AY55" i="2" s="1"/>
  <c r="AW55" i="2" s="1"/>
  <c r="AU71" i="2"/>
  <c r="AY71" i="2" s="1"/>
  <c r="AW71" i="2" s="1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Y56" i="2" s="1"/>
  <c r="AW56" i="2" s="1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AU69" i="2"/>
  <c r="AY69" i="2" s="1"/>
  <c r="AW69" i="2" s="1"/>
  <c r="Q21" i="3" s="1"/>
  <c r="AV54" i="2"/>
  <c r="Q9" i="3" l="1"/>
  <c r="Q13" i="3"/>
  <c r="Q12" i="3"/>
  <c r="Q15" i="3"/>
  <c r="Q11" i="3"/>
  <c r="AX62" i="2"/>
  <c r="Q14" i="3" s="1"/>
  <c r="Q10" i="3"/>
  <c r="AX71" i="2"/>
  <c r="Q23" i="3" s="1"/>
  <c r="Q8" i="3"/>
  <c r="Q20" i="3"/>
  <c r="Q17" i="3"/>
  <c r="AX64" i="2"/>
  <c r="Q16" i="3" s="1"/>
  <c r="Q7" i="3"/>
  <c r="Q19" i="3"/>
  <c r="AZ54" i="2"/>
  <c r="AX54" i="2" s="1"/>
  <c r="Q6" i="3" s="1"/>
  <c r="K6" i="3" l="1"/>
  <c r="N14" i="3" l="1"/>
  <c r="O14" i="3" s="1"/>
  <c r="N13" i="3"/>
  <c r="O13" i="3" s="1"/>
  <c r="N24" i="3" l="1"/>
  <c r="O24" i="3" s="1"/>
  <c r="N21" i="3"/>
  <c r="O21" i="3" s="1"/>
  <c r="N15" i="3"/>
  <c r="O15" i="3" s="1"/>
  <c r="N8" i="3"/>
  <c r="O8" i="3" s="1"/>
  <c r="N17" i="3"/>
  <c r="O17" i="3" s="1"/>
  <c r="N28" i="3"/>
  <c r="N6" i="3"/>
  <c r="O6" i="3" s="1"/>
  <c r="N9" i="3"/>
  <c r="O9" i="3" s="1"/>
  <c r="N31" i="3"/>
  <c r="O31" i="3" s="1"/>
  <c r="N20" i="3"/>
  <c r="O20" i="3" s="1"/>
  <c r="N10" i="3"/>
  <c r="O10" i="3" s="1"/>
  <c r="N26" i="3"/>
  <c r="O26" i="3" s="1"/>
  <c r="N11" i="3"/>
  <c r="O11" i="3" s="1"/>
  <c r="N19" i="3"/>
  <c r="O19" i="3" s="1"/>
  <c r="N16" i="3" l="1"/>
  <c r="O16" i="3" s="1"/>
  <c r="N27" i="3"/>
  <c r="O27" i="3" s="1"/>
  <c r="N12" i="3"/>
  <c r="O12" i="3" s="1"/>
  <c r="N7" i="3"/>
  <c r="O7" i="3" s="1"/>
  <c r="N30" i="3"/>
  <c r="O30" i="3" s="1"/>
  <c r="N23" i="3"/>
  <c r="O23" i="3" s="1"/>
  <c r="N25" i="3"/>
  <c r="N29" i="3"/>
  <c r="N22" i="3"/>
</calcChain>
</file>

<file path=xl/sharedStrings.xml><?xml version="1.0" encoding="utf-8"?>
<sst xmlns="http://schemas.openxmlformats.org/spreadsheetml/2006/main" count="295" uniqueCount="96">
  <si>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</si>
  <si>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</si>
  <si>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</si>
  <si>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</si>
  <si>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</si>
  <si>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</si>
  <si>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</si>
  <si>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</si>
  <si>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</si>
  <si>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</si>
  <si>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</si>
  <si>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</si>
  <si>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</si>
  <si>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</si>
  <si>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</si>
  <si>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</si>
  <si>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</si>
  <si>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</si>
  <si>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</si>
  <si>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</si>
  <si>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</si>
  <si>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</si>
  <si>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</si>
  <si>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</si>
  <si>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</si>
  <si>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</si>
  <si>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</si>
  <si>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</si>
  <si>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</si>
  <si>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</si>
  <si>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</si>
  <si>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</si>
  <si>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</si>
  <si>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</si>
  <si>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</si>
  <si>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</si>
  <si>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</si>
  <si>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</si>
  <si>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</si>
  <si>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</si>
  <si>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</si>
  <si>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</si>
  <si>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</si>
  <si>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</si>
  <si>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</si>
  <si>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</si>
  <si>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</si>
  <si>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</si>
  <si>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</si>
  <si>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</si>
  <si>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</si>
  <si>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</si>
  <si>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</si>
  <si>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</si>
  <si>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</si>
  <si>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</si>
  <si>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</si>
  <si>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</si>
  <si>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</si>
  <si>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</si>
  <si>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</si>
  <si>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</si>
  <si>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</si>
  <si>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</si>
  <si>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</si>
  <si>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</si>
  <si>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</si>
  <si>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</si>
  <si>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</si>
  <si>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</si>
  <si>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</si>
  <si>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</si>
  <si>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</si>
  <si>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</si>
  <si>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</si>
  <si>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</si>
  <si>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</si>
  <si>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</si>
  <si>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</si>
  <si>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</si>
  <si>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</si>
  <si>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</si>
  <si>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</si>
  <si>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</si>
  <si>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</si>
  <si>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</si>
  <si>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</si>
  <si>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</si>
  <si>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</si>
  <si>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</si>
  <si>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</si>
  <si>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</si>
  <si>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</si>
  <si>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/>
  </si>
  <si>
    <t>LV Generation NHH or Aggregate HH</t>
  </si>
  <si>
    <t>DNO : South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</si>
</sst>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Wales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4/TME%20Volatility%20V2%20131213/South%20West/South%20West%20Apr13%20CDCM%20DCP130%20Indicitives%20volatility%20mode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5/CDCM%20Models/Pre%20release%20CDCM%20downloaded%2002122014/CDCM%20Model_1%20April%202015%20Pre-Release%20-%20South%20W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4/CDCM%20Models/Indicatives/CDCM_Model_SWAE_102_1_April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3.3450000000000002</v>
          </cell>
          <cell r="E15">
            <v>0</v>
          </cell>
          <cell r="F15">
            <v>0</v>
          </cell>
          <cell r="G15">
            <v>4.2300000000000004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4.0469999999999997</v>
          </cell>
          <cell r="E16">
            <v>0.25600000000000001</v>
          </cell>
          <cell r="F16">
            <v>0</v>
          </cell>
          <cell r="G16">
            <v>4.2300000000000004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0.23499999999999999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2.5409999999999999</v>
          </cell>
          <cell r="E18">
            <v>0</v>
          </cell>
          <cell r="F18">
            <v>0</v>
          </cell>
          <cell r="G18">
            <v>6.59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2.8719999999999999</v>
          </cell>
          <cell r="E19">
            <v>0.23499999999999999</v>
          </cell>
          <cell r="F19">
            <v>0</v>
          </cell>
          <cell r="G19">
            <v>6.59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0.22700000000000001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2.5739999999999998</v>
          </cell>
          <cell r="E21">
            <v>0.22600000000000001</v>
          </cell>
          <cell r="F21">
            <v>0</v>
          </cell>
          <cell r="G21">
            <v>35.44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2.4449999999999998</v>
          </cell>
          <cell r="E22">
            <v>0.20300000000000001</v>
          </cell>
          <cell r="F22">
            <v>0</v>
          </cell>
          <cell r="G22">
            <v>22.1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2.6080000000000001</v>
          </cell>
          <cell r="E23">
            <v>0.13200000000000001</v>
          </cell>
          <cell r="F23">
            <v>0</v>
          </cell>
          <cell r="G23">
            <v>159.6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#VALUE!</v>
          </cell>
          <cell r="D24">
            <v>24.408000000000001</v>
          </cell>
          <cell r="E24">
            <v>0.28699999999999998</v>
          </cell>
          <cell r="F24">
            <v>0.161</v>
          </cell>
          <cell r="G24">
            <v>9.0500000000000007</v>
          </cell>
          <cell r="H24">
            <v>2.6</v>
          </cell>
          <cell r="I24">
            <v>0.38200000000000001</v>
          </cell>
        </row>
        <row r="25">
          <cell r="A25" t="str">
            <v>LV Sub HH Metered</v>
          </cell>
          <cell r="B25" t="str">
            <v>#VALUE!</v>
          </cell>
          <cell r="D25">
            <v>22.431000000000001</v>
          </cell>
          <cell r="E25">
            <v>0.17</v>
          </cell>
          <cell r="F25">
            <v>0.115</v>
          </cell>
          <cell r="G25">
            <v>6.54</v>
          </cell>
          <cell r="H25">
            <v>2.87</v>
          </cell>
          <cell r="I25">
            <v>0.318</v>
          </cell>
        </row>
        <row r="26">
          <cell r="A26" t="str">
            <v>HV HH Metered</v>
          </cell>
          <cell r="B26" t="str">
            <v>#VALUE!</v>
          </cell>
          <cell r="D26">
            <v>18.907</v>
          </cell>
          <cell r="E26">
            <v>7.1999999999999995E-2</v>
          </cell>
          <cell r="F26">
            <v>7.0999999999999994E-2</v>
          </cell>
          <cell r="G26">
            <v>72.95</v>
          </cell>
          <cell r="H26">
            <v>2.2200000000000002</v>
          </cell>
          <cell r="I26">
            <v>0.25</v>
          </cell>
        </row>
        <row r="27">
          <cell r="A27" t="str">
            <v>HV Sub HH Metered</v>
          </cell>
          <cell r="B27" t="str">
            <v>#VALUE!</v>
          </cell>
          <cell r="D27">
            <v>17.167000000000002</v>
          </cell>
          <cell r="E27">
            <v>3.4000000000000002E-2</v>
          </cell>
          <cell r="F27">
            <v>5.2999999999999999E-2</v>
          </cell>
          <cell r="G27">
            <v>72.95</v>
          </cell>
          <cell r="H27">
            <v>1.55</v>
          </cell>
          <cell r="I27">
            <v>0.186</v>
          </cell>
        </row>
        <row r="28">
          <cell r="A28" t="str">
            <v>NHH UMS category A</v>
          </cell>
          <cell r="B28" t="str">
            <v>#VALUE!</v>
          </cell>
          <cell r="C28">
            <v>8</v>
          </cell>
          <cell r="D28">
            <v>2.3889999999999998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#VALUE!</v>
          </cell>
          <cell r="C29">
            <v>1</v>
          </cell>
          <cell r="D29">
            <v>3.5659999999999998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#VALUE!</v>
          </cell>
          <cell r="C30">
            <v>1</v>
          </cell>
          <cell r="D30">
            <v>6.03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#VALUE!</v>
          </cell>
          <cell r="C31">
            <v>1</v>
          </cell>
          <cell r="D31">
            <v>1.5509999999999999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#VALUE!</v>
          </cell>
          <cell r="D32">
            <v>78.921999999999997</v>
          </cell>
          <cell r="E32">
            <v>1.1779999999999999</v>
          </cell>
          <cell r="F32">
            <v>0.90400000000000003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#VALUE!</v>
          </cell>
          <cell r="C33">
            <v>8</v>
          </cell>
          <cell r="D33">
            <v>-0.64900000000000002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#VALUE!</v>
          </cell>
          <cell r="C34">
            <v>8</v>
          </cell>
          <cell r="D34">
            <v>-0.59799999999999998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#VALUE!</v>
          </cell>
          <cell r="D35">
            <v>-0.64900000000000002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0.14699999999999999</v>
          </cell>
        </row>
        <row r="36">
          <cell r="A36" t="str">
            <v>LV Generation Non-Intermittent</v>
          </cell>
          <cell r="B36" t="str">
            <v>#VALUE!</v>
          </cell>
          <cell r="D36">
            <v>-7.4779999999999998</v>
          </cell>
          <cell r="E36">
            <v>-0.29899999999999999</v>
          </cell>
          <cell r="F36">
            <v>-0.157</v>
          </cell>
          <cell r="G36">
            <v>0</v>
          </cell>
          <cell r="H36">
            <v>0</v>
          </cell>
          <cell r="I36">
            <v>0.14699999999999999</v>
          </cell>
        </row>
        <row r="37">
          <cell r="A37" t="str">
            <v>LV Sub Generation Intermittent</v>
          </cell>
          <cell r="B37" t="str">
            <v>#VALUE!</v>
          </cell>
          <cell r="D37">
            <v>-0.59799999999999998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0.126</v>
          </cell>
        </row>
        <row r="38">
          <cell r="A38" t="str">
            <v>LV Sub Generation Non-Intermittent</v>
          </cell>
          <cell r="B38" t="str">
            <v>#VALUE!</v>
          </cell>
          <cell r="D38">
            <v>-7.008</v>
          </cell>
          <cell r="E38">
            <v>-0.26200000000000001</v>
          </cell>
          <cell r="F38">
            <v>-0.14199999999999999</v>
          </cell>
          <cell r="G38">
            <v>0</v>
          </cell>
          <cell r="H38">
            <v>0</v>
          </cell>
          <cell r="I38">
            <v>0.126</v>
          </cell>
        </row>
        <row r="39">
          <cell r="A39" t="str">
            <v>HV Generation Intermittent</v>
          </cell>
          <cell r="B39" t="str">
            <v>#VALUE!</v>
          </cell>
          <cell r="D39">
            <v>-0.36799999999999999</v>
          </cell>
          <cell r="E39">
            <v>0</v>
          </cell>
          <cell r="F39">
            <v>0</v>
          </cell>
          <cell r="G39">
            <v>31.35</v>
          </cell>
          <cell r="H39">
            <v>0</v>
          </cell>
          <cell r="I39">
            <v>9.1999999999999998E-2</v>
          </cell>
        </row>
        <row r="40">
          <cell r="A40" t="str">
            <v>HV Generation Non-Intermittent</v>
          </cell>
          <cell r="B40" t="str">
            <v>#VALUE!</v>
          </cell>
          <cell r="D40">
            <v>-4.8339999999999996</v>
          </cell>
          <cell r="E40">
            <v>-9.6000000000000002E-2</v>
          </cell>
          <cell r="F40">
            <v>-7.6999999999999999E-2</v>
          </cell>
          <cell r="G40">
            <v>31.35</v>
          </cell>
          <cell r="H40">
            <v>0</v>
          </cell>
          <cell r="I40">
            <v>9.1999999999999998E-2</v>
          </cell>
        </row>
        <row r="41">
          <cell r="A41" t="str">
            <v>HV Sub Generation Intermittent</v>
          </cell>
          <cell r="B41" t="str">
            <v>#VALUE!</v>
          </cell>
          <cell r="D41">
            <v>-0.33600000000000002</v>
          </cell>
          <cell r="E41">
            <v>0</v>
          </cell>
          <cell r="F41">
            <v>0</v>
          </cell>
          <cell r="G41">
            <v>31.35</v>
          </cell>
          <cell r="H41">
            <v>0</v>
          </cell>
          <cell r="I41">
            <v>6.6000000000000003E-2</v>
          </cell>
        </row>
        <row r="42">
          <cell r="A42" t="str">
            <v>HV Sub Generation Non-Intermittent</v>
          </cell>
          <cell r="B42" t="str">
            <v>#VALUE!</v>
          </cell>
          <cell r="D42">
            <v>-4.5129999999999999</v>
          </cell>
          <cell r="E42">
            <v>-7.4999999999999997E-2</v>
          </cell>
          <cell r="F42">
            <v>-6.9000000000000006E-2</v>
          </cell>
          <cell r="G42">
            <v>31.35</v>
          </cell>
          <cell r="H42">
            <v>0</v>
          </cell>
          <cell r="I42">
            <v>6.6000000000000003E-2</v>
          </cell>
        </row>
      </sheetData>
      <sheetData sheetId="20">
        <row r="57">
          <cell r="A57" t="str">
            <v>Domestic Unrestricted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South Wales in April 15 (DCP179)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2.6230000000000002</v>
          </cell>
          <cell r="E15">
            <v>0</v>
          </cell>
          <cell r="F15">
            <v>0</v>
          </cell>
          <cell r="G15">
            <v>3.97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2.8380000000000001</v>
          </cell>
          <cell r="E16">
            <v>0.185</v>
          </cell>
          <cell r="F16">
            <v>0</v>
          </cell>
          <cell r="G16">
            <v>3.97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0.27300000000000002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2.0630000000000002</v>
          </cell>
          <cell r="E18">
            <v>0</v>
          </cell>
          <cell r="F18">
            <v>0</v>
          </cell>
          <cell r="G18">
            <v>6.91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2.6539999999999999</v>
          </cell>
          <cell r="E19">
            <v>0.23699999999999999</v>
          </cell>
          <cell r="F19">
            <v>0</v>
          </cell>
          <cell r="G19">
            <v>6.91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0.28199999999999997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2.4750000000000001</v>
          </cell>
          <cell r="E21">
            <v>0.14499999999999999</v>
          </cell>
          <cell r="F21">
            <v>0</v>
          </cell>
          <cell r="G21">
            <v>40.89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2.3660000000000001</v>
          </cell>
          <cell r="E22">
            <v>0.13500000000000001</v>
          </cell>
          <cell r="F22">
            <v>0</v>
          </cell>
          <cell r="G22">
            <v>28.51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1.679</v>
          </cell>
          <cell r="E23">
            <v>0.08</v>
          </cell>
          <cell r="F23">
            <v>0</v>
          </cell>
          <cell r="G23">
            <v>150.41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 t="str">
            <v>#VALUE!</v>
          </cell>
          <cell r="D24">
            <v>15.657999999999999</v>
          </cell>
          <cell r="E24">
            <v>1.5620000000000001</v>
          </cell>
          <cell r="F24">
            <v>0.15</v>
          </cell>
          <cell r="G24">
            <v>3.97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 t="str">
            <v>#VALUE!</v>
          </cell>
          <cell r="D25">
            <v>15.659000000000001</v>
          </cell>
          <cell r="E25">
            <v>1.56</v>
          </cell>
          <cell r="F25">
            <v>0.15</v>
          </cell>
          <cell r="G25">
            <v>6.91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#VALUE!</v>
          </cell>
          <cell r="D26">
            <v>12.048999999999999</v>
          </cell>
          <cell r="E26">
            <v>1.1910000000000001</v>
          </cell>
          <cell r="F26">
            <v>0.11</v>
          </cell>
          <cell r="G26">
            <v>9.9700000000000006</v>
          </cell>
          <cell r="H26">
            <v>2.78</v>
          </cell>
          <cell r="I26">
            <v>0.42699999999999999</v>
          </cell>
        </row>
        <row r="27">
          <cell r="A27" t="str">
            <v>LV Sub HH Metered</v>
          </cell>
          <cell r="B27" t="str">
            <v>#VALUE!</v>
          </cell>
          <cell r="D27">
            <v>9.4309999999999992</v>
          </cell>
          <cell r="E27">
            <v>0.91500000000000004</v>
          </cell>
          <cell r="F27">
            <v>7.9000000000000001E-2</v>
          </cell>
          <cell r="G27">
            <v>7.54</v>
          </cell>
          <cell r="H27">
            <v>3.27</v>
          </cell>
          <cell r="I27">
            <v>0.36599999999999999</v>
          </cell>
        </row>
        <row r="28">
          <cell r="A28" t="str">
            <v>HV HH Metered</v>
          </cell>
          <cell r="B28" t="str">
            <v>#VALUE!</v>
          </cell>
          <cell r="D28">
            <v>8.67</v>
          </cell>
          <cell r="E28">
            <v>0.83499999999999996</v>
          </cell>
          <cell r="F28">
            <v>6.6000000000000003E-2</v>
          </cell>
          <cell r="G28">
            <v>75.819999999999993</v>
          </cell>
          <cell r="H28">
            <v>3.3</v>
          </cell>
          <cell r="I28">
            <v>0.28599999999999998</v>
          </cell>
        </row>
        <row r="29">
          <cell r="A29" t="str">
            <v>NHH UMS category A</v>
          </cell>
          <cell r="B29" t="str">
            <v>#VALUE!</v>
          </cell>
          <cell r="C29">
            <v>8</v>
          </cell>
          <cell r="D29">
            <v>2.2250000000000001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#VALUE!</v>
          </cell>
          <cell r="C30">
            <v>1</v>
          </cell>
          <cell r="D30">
            <v>2.5390000000000001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#VALUE!</v>
          </cell>
          <cell r="C31">
            <v>1</v>
          </cell>
          <cell r="D31">
            <v>3.7919999999999998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#VALUE!</v>
          </cell>
          <cell r="C32">
            <v>1</v>
          </cell>
          <cell r="D32">
            <v>1.9550000000000001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#VALUE!</v>
          </cell>
          <cell r="D33">
            <v>34.201000000000001</v>
          </cell>
          <cell r="E33">
            <v>2.202</v>
          </cell>
          <cell r="F33">
            <v>0.82799999999999996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#VALUE!</v>
          </cell>
          <cell r="C34" t="str">
            <v>8&amp;0</v>
          </cell>
          <cell r="D34">
            <v>-0.81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#VALUE!</v>
          </cell>
          <cell r="C35">
            <v>8</v>
          </cell>
          <cell r="D35">
            <v>-0.745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#VALUE!</v>
          </cell>
          <cell r="D36">
            <v>-0.81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0.26500000000000001</v>
          </cell>
        </row>
        <row r="37">
          <cell r="A37" t="str">
            <v>LV Generation Non-Intermittent</v>
          </cell>
          <cell r="B37" t="str">
            <v>#VALUE!</v>
          </cell>
          <cell r="D37">
            <v>-6.5110000000000001</v>
          </cell>
          <cell r="E37">
            <v>-0.64400000000000002</v>
          </cell>
          <cell r="F37">
            <v>-9.8000000000000004E-2</v>
          </cell>
          <cell r="G37">
            <v>0</v>
          </cell>
          <cell r="H37">
            <v>0</v>
          </cell>
          <cell r="I37">
            <v>0.26500000000000001</v>
          </cell>
        </row>
        <row r="38">
          <cell r="A38" t="str">
            <v>LV Sub Generation Intermittent</v>
          </cell>
          <cell r="B38" t="str">
            <v>#VALUE!</v>
          </cell>
          <cell r="D38">
            <v>-0.745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0.23200000000000001</v>
          </cell>
        </row>
        <row r="39">
          <cell r="A39" t="str">
            <v>LV Sub Generation Non-Intermittent</v>
          </cell>
          <cell r="B39" t="str">
            <v>#VALUE!</v>
          </cell>
          <cell r="D39">
            <v>-6.0039999999999996</v>
          </cell>
          <cell r="E39">
            <v>-0.58899999999999997</v>
          </cell>
          <cell r="F39">
            <v>-0.09</v>
          </cell>
          <cell r="G39">
            <v>0</v>
          </cell>
          <cell r="H39">
            <v>0</v>
          </cell>
          <cell r="I39">
            <v>0.23200000000000001</v>
          </cell>
        </row>
        <row r="40">
          <cell r="A40" t="str">
            <v>HV Generation Intermittent</v>
          </cell>
          <cell r="B40" t="str">
            <v>#VALUE!</v>
          </cell>
          <cell r="D40">
            <v>-0.502</v>
          </cell>
          <cell r="E40">
            <v>0</v>
          </cell>
          <cell r="F40">
            <v>0</v>
          </cell>
          <cell r="G40">
            <v>36.630000000000003</v>
          </cell>
          <cell r="H40">
            <v>0</v>
          </cell>
          <cell r="I40">
            <v>0.189</v>
          </cell>
        </row>
        <row r="41">
          <cell r="A41" t="str">
            <v>HV Generation Non-Intermittent</v>
          </cell>
          <cell r="B41" t="str">
            <v>#VALUE!</v>
          </cell>
          <cell r="D41">
            <v>-4.13</v>
          </cell>
          <cell r="E41">
            <v>-0.38100000000000001</v>
          </cell>
          <cell r="F41">
            <v>-6.2E-2</v>
          </cell>
          <cell r="G41">
            <v>36.630000000000003</v>
          </cell>
          <cell r="H41">
            <v>0</v>
          </cell>
          <cell r="I41">
            <v>0.189</v>
          </cell>
        </row>
        <row r="42">
          <cell r="A42" t="str">
            <v>LDNO LV: Domestic Unrestricted</v>
          </cell>
          <cell r="B42" t="str">
            <v>#VALUE!</v>
          </cell>
          <cell r="C42">
            <v>1</v>
          </cell>
          <cell r="D42">
            <v>1.7849999999999999</v>
          </cell>
          <cell r="E42">
            <v>0</v>
          </cell>
          <cell r="F42">
            <v>0</v>
          </cell>
          <cell r="G42">
            <v>2.7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 t="str">
            <v>#VALUE!</v>
          </cell>
          <cell r="C43">
            <v>2</v>
          </cell>
          <cell r="D43">
            <v>1.931</v>
          </cell>
          <cell r="E43">
            <v>0.126</v>
          </cell>
          <cell r="F43">
            <v>0</v>
          </cell>
          <cell r="G43">
            <v>2.7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 t="str">
            <v>#VALUE!</v>
          </cell>
          <cell r="C44">
            <v>2</v>
          </cell>
          <cell r="D44">
            <v>0.186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 t="str">
            <v>#VALUE!</v>
          </cell>
          <cell r="C45">
            <v>3</v>
          </cell>
          <cell r="D45">
            <v>1.4039999999999999</v>
          </cell>
          <cell r="E45">
            <v>0</v>
          </cell>
          <cell r="F45">
            <v>0</v>
          </cell>
          <cell r="G45">
            <v>4.7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 t="str">
            <v>#VALUE!</v>
          </cell>
          <cell r="C46">
            <v>4</v>
          </cell>
          <cell r="D46">
            <v>1.806</v>
          </cell>
          <cell r="E46">
            <v>0.161</v>
          </cell>
          <cell r="F46">
            <v>0</v>
          </cell>
          <cell r="G46">
            <v>4.7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 t="str">
            <v>#VALUE!</v>
          </cell>
          <cell r="C47">
            <v>4</v>
          </cell>
          <cell r="D47">
            <v>0.192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 t="str">
            <v>#VALUE!</v>
          </cell>
          <cell r="C48" t="str">
            <v>5-8</v>
          </cell>
          <cell r="D48">
            <v>1.6839999999999999</v>
          </cell>
          <cell r="E48">
            <v>9.9000000000000005E-2</v>
          </cell>
          <cell r="F48">
            <v>0</v>
          </cell>
          <cell r="G48">
            <v>27.82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 t="str">
            <v>#VALUE!</v>
          </cell>
          <cell r="D49">
            <v>10.653</v>
          </cell>
          <cell r="E49">
            <v>1.0629999999999999</v>
          </cell>
          <cell r="F49">
            <v>0.10199999999999999</v>
          </cell>
          <cell r="G49">
            <v>2.7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 t="str">
            <v>#VALUE!</v>
          </cell>
          <cell r="D50">
            <v>10.654</v>
          </cell>
          <cell r="E50">
            <v>1.0609999999999999</v>
          </cell>
          <cell r="F50">
            <v>0.10199999999999999</v>
          </cell>
          <cell r="G50">
            <v>4.7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 t="str">
            <v>#VALUE!</v>
          </cell>
          <cell r="D51">
            <v>8.1980000000000004</v>
          </cell>
          <cell r="E51">
            <v>0.81</v>
          </cell>
          <cell r="F51">
            <v>7.4999999999999997E-2</v>
          </cell>
          <cell r="G51">
            <v>6.78</v>
          </cell>
          <cell r="H51">
            <v>1.89</v>
          </cell>
          <cell r="I51">
            <v>0.29099999999999998</v>
          </cell>
        </row>
        <row r="52">
          <cell r="A52" t="str">
            <v>LDNO LV: NHH UMS category A</v>
          </cell>
          <cell r="B52" t="str">
            <v>#VALUE!</v>
          </cell>
          <cell r="C52">
            <v>8</v>
          </cell>
          <cell r="D52">
            <v>1.514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 t="str">
            <v>#VALUE!</v>
          </cell>
          <cell r="C53">
            <v>1</v>
          </cell>
          <cell r="D53">
            <v>1.7270000000000001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 t="str">
            <v>#VALUE!</v>
          </cell>
          <cell r="C54">
            <v>1</v>
          </cell>
          <cell r="D54">
            <v>2.58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 t="str">
            <v>#VALUE!</v>
          </cell>
          <cell r="C55">
            <v>1</v>
          </cell>
          <cell r="D55">
            <v>1.33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 t="str">
            <v>#VALUE!</v>
          </cell>
          <cell r="D56">
            <v>23.268999999999998</v>
          </cell>
          <cell r="E56">
            <v>1.498</v>
          </cell>
          <cell r="F56">
            <v>0.56299999999999994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 t="str">
            <v>#VALUE!</v>
          </cell>
          <cell r="C57" t="str">
            <v>8&amp;0</v>
          </cell>
          <cell r="D57">
            <v>-0.81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 t="str">
            <v>#VALUE!</v>
          </cell>
          <cell r="D58">
            <v>-0.81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0.26500000000000001</v>
          </cell>
        </row>
        <row r="59">
          <cell r="A59" t="str">
            <v>LDNO LV: LV Generation Non-Intermittent</v>
          </cell>
          <cell r="B59" t="str">
            <v>#VALUE!</v>
          </cell>
          <cell r="D59">
            <v>-6.5110000000000001</v>
          </cell>
          <cell r="E59">
            <v>-0.64400000000000002</v>
          </cell>
          <cell r="F59">
            <v>-9.8000000000000004E-2</v>
          </cell>
          <cell r="G59">
            <v>0</v>
          </cell>
          <cell r="H59">
            <v>0</v>
          </cell>
          <cell r="I59">
            <v>0.26500000000000001</v>
          </cell>
        </row>
        <row r="60">
          <cell r="A60" t="str">
            <v>LDNO HV: Domestic Unrestricted</v>
          </cell>
          <cell r="B60" t="str">
            <v>#VALUE!</v>
          </cell>
          <cell r="C60">
            <v>1</v>
          </cell>
          <cell r="D60">
            <v>0.94799999999999995</v>
          </cell>
          <cell r="E60">
            <v>0</v>
          </cell>
          <cell r="F60">
            <v>0</v>
          </cell>
          <cell r="G60">
            <v>1.44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 t="str">
            <v>#VALUE!</v>
          </cell>
          <cell r="C61">
            <v>2</v>
          </cell>
          <cell r="D61">
            <v>1.026</v>
          </cell>
          <cell r="E61">
            <v>6.7000000000000004E-2</v>
          </cell>
          <cell r="F61">
            <v>0</v>
          </cell>
          <cell r="G61">
            <v>1.44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 t="str">
            <v>#VALUE!</v>
          </cell>
          <cell r="C62">
            <v>2</v>
          </cell>
          <cell r="D62">
            <v>9.9000000000000005E-2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 t="str">
            <v>#VALUE!</v>
          </cell>
          <cell r="C63">
            <v>3</v>
          </cell>
          <cell r="D63">
            <v>0.746</v>
          </cell>
          <cell r="E63">
            <v>0</v>
          </cell>
          <cell r="F63">
            <v>0</v>
          </cell>
          <cell r="G63">
            <v>2.5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 t="str">
            <v>#VALUE!</v>
          </cell>
          <cell r="C64">
            <v>4</v>
          </cell>
          <cell r="D64">
            <v>0.96</v>
          </cell>
          <cell r="E64">
            <v>8.5999999999999993E-2</v>
          </cell>
          <cell r="F64">
            <v>0</v>
          </cell>
          <cell r="G64">
            <v>2.5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 t="str">
            <v>#VALUE!</v>
          </cell>
          <cell r="C65">
            <v>4</v>
          </cell>
          <cell r="D65">
            <v>0.10199999999999999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 t="str">
            <v>#VALUE!</v>
          </cell>
          <cell r="C66" t="str">
            <v>5-8</v>
          </cell>
          <cell r="D66">
            <v>0.89500000000000002</v>
          </cell>
          <cell r="E66">
            <v>5.1999999999999998E-2</v>
          </cell>
          <cell r="F66">
            <v>0</v>
          </cell>
          <cell r="G66">
            <v>14.78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 t="str">
            <v>#VALUE!</v>
          </cell>
          <cell r="D67">
            <v>5.6609999999999996</v>
          </cell>
          <cell r="E67">
            <v>0.56499999999999995</v>
          </cell>
          <cell r="F67">
            <v>5.3999999999999999E-2</v>
          </cell>
          <cell r="G67">
            <v>1.44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 t="str">
            <v>#VALUE!</v>
          </cell>
          <cell r="D68">
            <v>5.6609999999999996</v>
          </cell>
          <cell r="E68">
            <v>0.56399999999999995</v>
          </cell>
          <cell r="F68">
            <v>5.3999999999999999E-2</v>
          </cell>
          <cell r="G68">
            <v>2.5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 t="str">
            <v>#VALUE!</v>
          </cell>
          <cell r="D69">
            <v>4.3559999999999999</v>
          </cell>
          <cell r="E69">
            <v>0.43099999999999999</v>
          </cell>
          <cell r="F69">
            <v>0.04</v>
          </cell>
          <cell r="G69">
            <v>3.6</v>
          </cell>
          <cell r="H69">
            <v>1.01</v>
          </cell>
          <cell r="I69">
            <v>0.154</v>
          </cell>
        </row>
        <row r="70">
          <cell r="A70" t="str">
            <v>LDNO HV: LV Sub HH Metered</v>
          </cell>
          <cell r="B70" t="str">
            <v>#VALUE!</v>
          </cell>
          <cell r="D70">
            <v>5.1539999999999999</v>
          </cell>
          <cell r="E70">
            <v>0.5</v>
          </cell>
          <cell r="F70">
            <v>4.2999999999999997E-2</v>
          </cell>
          <cell r="G70">
            <v>4.12</v>
          </cell>
          <cell r="H70">
            <v>1.79</v>
          </cell>
          <cell r="I70">
            <v>0.2</v>
          </cell>
        </row>
        <row r="71">
          <cell r="A71" t="str">
            <v>LDNO HV: HV HH Metered</v>
          </cell>
          <cell r="B71" t="str">
            <v>#VALUE!</v>
          </cell>
          <cell r="D71">
            <v>5.6840000000000002</v>
          </cell>
          <cell r="E71">
            <v>0.54700000000000004</v>
          </cell>
          <cell r="F71">
            <v>4.2999999999999997E-2</v>
          </cell>
          <cell r="G71">
            <v>49.7</v>
          </cell>
          <cell r="H71">
            <v>2.16</v>
          </cell>
          <cell r="I71">
            <v>0.187</v>
          </cell>
        </row>
        <row r="72">
          <cell r="A72" t="str">
            <v>LDNO HV: NHH UMS category A</v>
          </cell>
          <cell r="B72" t="str">
            <v>#VALUE!</v>
          </cell>
          <cell r="C72">
            <v>8</v>
          </cell>
          <cell r="D72">
            <v>0.80400000000000005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 t="str">
            <v>#VALUE!</v>
          </cell>
          <cell r="C73">
            <v>1</v>
          </cell>
          <cell r="D73">
            <v>0.91800000000000004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 t="str">
            <v>#VALUE!</v>
          </cell>
          <cell r="C74">
            <v>1</v>
          </cell>
          <cell r="D74">
            <v>1.371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 t="str">
            <v>#VALUE!</v>
          </cell>
          <cell r="C75">
            <v>1</v>
          </cell>
          <cell r="D75">
            <v>0.70699999999999996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 t="str">
            <v>#VALUE!</v>
          </cell>
          <cell r="D76">
            <v>12.365</v>
          </cell>
          <cell r="E76">
            <v>0.79600000000000004</v>
          </cell>
          <cell r="F76">
            <v>0.29899999999999999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 t="str">
            <v>#VALUE!</v>
          </cell>
          <cell r="C77" t="str">
            <v>8&amp;0</v>
          </cell>
          <cell r="D77">
            <v>-0.81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 t="str">
            <v>#VALUE!</v>
          </cell>
          <cell r="C78">
            <v>8</v>
          </cell>
          <cell r="D78">
            <v>-0.745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 t="str">
            <v>#VALUE!</v>
          </cell>
          <cell r="D79">
            <v>-0.81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0.26500000000000001</v>
          </cell>
        </row>
        <row r="80">
          <cell r="A80" t="str">
            <v>LDNO HV: LV Generation Non-Intermittent</v>
          </cell>
          <cell r="B80" t="str">
            <v>#VALUE!</v>
          </cell>
          <cell r="D80">
            <v>-6.5110000000000001</v>
          </cell>
          <cell r="E80">
            <v>-0.64400000000000002</v>
          </cell>
          <cell r="F80">
            <v>-9.8000000000000004E-2</v>
          </cell>
          <cell r="G80">
            <v>0</v>
          </cell>
          <cell r="H80">
            <v>0</v>
          </cell>
          <cell r="I80">
            <v>0.26500000000000001</v>
          </cell>
        </row>
        <row r="81">
          <cell r="A81" t="str">
            <v>LDNO HV: LV Sub Generation Intermittent</v>
          </cell>
          <cell r="B81" t="str">
            <v>#VALUE!</v>
          </cell>
          <cell r="D81">
            <v>-0.745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0.23200000000000001</v>
          </cell>
        </row>
        <row r="82">
          <cell r="A82" t="str">
            <v>LDNO HV: LV Sub Generation Non-Intermittent</v>
          </cell>
          <cell r="B82" t="str">
            <v>#VALUE!</v>
          </cell>
          <cell r="D82">
            <v>-6.0039999999999996</v>
          </cell>
          <cell r="E82">
            <v>-0.58899999999999997</v>
          </cell>
          <cell r="F82">
            <v>-0.09</v>
          </cell>
          <cell r="G82">
            <v>0</v>
          </cell>
          <cell r="H82">
            <v>0</v>
          </cell>
          <cell r="I82">
            <v>0.23200000000000001</v>
          </cell>
        </row>
        <row r="83">
          <cell r="A83" t="str">
            <v>LDNO HV: HV Generation Intermittent</v>
          </cell>
          <cell r="B83" t="str">
            <v>#VALUE!</v>
          </cell>
          <cell r="D83">
            <v>-0.502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0.189</v>
          </cell>
        </row>
        <row r="84">
          <cell r="A84" t="str">
            <v>LDNO HV: HV Generation Non-Intermittent</v>
          </cell>
          <cell r="B84" t="str">
            <v>#VALUE!</v>
          </cell>
          <cell r="D84">
            <v>-4.13</v>
          </cell>
          <cell r="E84">
            <v>-0.38100000000000001</v>
          </cell>
          <cell r="F84">
            <v>-6.2E-2</v>
          </cell>
          <cell r="G84">
            <v>0</v>
          </cell>
          <cell r="H84">
            <v>0</v>
          </cell>
          <cell r="I84">
            <v>0.189</v>
          </cell>
        </row>
      </sheetData>
      <sheetData sheetId="20">
        <row r="1">
          <cell r="A1" t="str">
            <v>Summary statistics for WPD South Wales in April 15 (DCP179)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72521857.747008801</v>
          </cell>
          <cell r="D14">
            <v>25755.618628799915</v>
          </cell>
          <cell r="E14">
            <v>1.2589508273929179E-4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3242264.655750392</v>
          </cell>
          <cell r="C46">
            <v>964740</v>
          </cell>
          <cell r="D46">
            <v>99062467.068332791</v>
          </cell>
          <cell r="E46">
            <v>85044601.920332789</v>
          </cell>
          <cell r="F46">
            <v>14017865.148</v>
          </cell>
          <cell r="G46">
            <v>0</v>
          </cell>
          <cell r="H46">
            <v>0</v>
          </cell>
          <cell r="I46">
            <v>3.055347961574892</v>
          </cell>
          <cell r="J46">
            <v>102.68307219388933</v>
          </cell>
          <cell r="K46">
            <v>2.6230000000000007</v>
          </cell>
          <cell r="L46">
            <v>85044601.920332789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0.14150531036472722</v>
          </cell>
          <cell r="S46">
            <v>0</v>
          </cell>
          <cell r="T46">
            <v>0</v>
          </cell>
        </row>
        <row r="47">
          <cell r="A47" t="str">
            <v>LDNO LV: Domestic Unrestricted</v>
          </cell>
          <cell r="B47">
            <v>2870.3349849031706</v>
          </cell>
          <cell r="C47">
            <v>893</v>
          </cell>
          <cell r="D47">
            <v>60060.105480521597</v>
          </cell>
          <cell r="E47">
            <v>51235.479480521593</v>
          </cell>
          <cell r="F47">
            <v>8824.6260000000002</v>
          </cell>
          <cell r="G47">
            <v>0</v>
          </cell>
          <cell r="H47">
            <v>0</v>
          </cell>
          <cell r="I47">
            <v>2.0924423733262514</v>
          </cell>
          <cell r="J47">
            <v>67.256557089049934</v>
          </cell>
          <cell r="K47">
            <v>1.7850000000000001</v>
          </cell>
          <cell r="L47">
            <v>51235.479480521593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0.14692991178415363</v>
          </cell>
          <cell r="S47">
            <v>0</v>
          </cell>
          <cell r="T47">
            <v>0</v>
          </cell>
        </row>
        <row r="48">
          <cell r="A48" t="str">
            <v>LDNO HV: Domestic Unrestricted</v>
          </cell>
          <cell r="B48">
            <v>11376.82714716523</v>
          </cell>
          <cell r="C48">
            <v>3843</v>
          </cell>
          <cell r="D48">
            <v>128106.46855512637</v>
          </cell>
          <cell r="E48">
            <v>107852.32135512636</v>
          </cell>
          <cell r="F48">
            <v>20254.147199999999</v>
          </cell>
          <cell r="G48">
            <v>0</v>
          </cell>
          <cell r="H48">
            <v>0</v>
          </cell>
          <cell r="I48">
            <v>1.1260298402885267</v>
          </cell>
          <cell r="J48">
            <v>33.335016537893928</v>
          </cell>
          <cell r="K48">
            <v>0.94799999999999995</v>
          </cell>
          <cell r="L48">
            <v>107852.32135512636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0.15810401635795854</v>
          </cell>
          <cell r="S48">
            <v>0</v>
          </cell>
          <cell r="T48">
            <v>0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355549.44576370274</v>
          </cell>
          <cell r="C50">
            <v>58083</v>
          </cell>
          <cell r="D50">
            <v>6140438.5879928097</v>
          </cell>
          <cell r="E50">
            <v>5296480.9813928101</v>
          </cell>
          <cell r="F50">
            <v>843957.60659999994</v>
          </cell>
          <cell r="G50">
            <v>0</v>
          </cell>
          <cell r="H50">
            <v>0</v>
          </cell>
          <cell r="I50">
            <v>1.7270280297592502</v>
          </cell>
          <cell r="J50">
            <v>105.71834423140695</v>
          </cell>
          <cell r="K50">
            <v>1.489660874035742</v>
          </cell>
          <cell r="L50">
            <v>4962183.1021860633</v>
          </cell>
          <cell r="M50">
            <v>334297.87920674653</v>
          </cell>
          <cell r="N50">
            <v>0</v>
          </cell>
          <cell r="O50">
            <v>0.93688302093764209</v>
          </cell>
          <cell r="P50">
            <v>6.3116979062357845E-2</v>
          </cell>
          <cell r="Q50">
            <v>0</v>
          </cell>
          <cell r="R50">
            <v>0.13744256122849252</v>
          </cell>
          <cell r="S50">
            <v>0</v>
          </cell>
          <cell r="T50">
            <v>0</v>
          </cell>
        </row>
        <row r="51">
          <cell r="A51" t="str">
            <v>LDNO LV: Domestic Two Rate</v>
          </cell>
          <cell r="B51">
            <v>6848.6567218952896</v>
          </cell>
          <cell r="C51">
            <v>21</v>
          </cell>
          <cell r="D51">
            <v>13583.748289524658</v>
          </cell>
          <cell r="E51">
            <v>13376.226289524657</v>
          </cell>
          <cell r="F51">
            <v>207.52200000000002</v>
          </cell>
          <cell r="G51">
            <v>0</v>
          </cell>
          <cell r="H51">
            <v>0</v>
          </cell>
          <cell r="I51">
            <v>0.19834178936282715</v>
          </cell>
          <cell r="J51">
            <v>646.84515664403136</v>
          </cell>
          <cell r="K51">
            <v>0.19531167691265061</v>
          </cell>
          <cell r="L51">
            <v>5078.2826821593117</v>
          </cell>
          <cell r="M51">
            <v>8297.9436073653451</v>
          </cell>
          <cell r="N51">
            <v>0</v>
          </cell>
          <cell r="O51">
            <v>0.3796498782422868</v>
          </cell>
          <cell r="P51">
            <v>0.6203501217577132</v>
          </cell>
          <cell r="Q51">
            <v>0</v>
          </cell>
          <cell r="R51">
            <v>1.5277226548730604E-2</v>
          </cell>
          <cell r="S51">
            <v>0</v>
          </cell>
          <cell r="T51">
            <v>0</v>
          </cell>
        </row>
        <row r="52">
          <cell r="A52" t="str">
            <v>LDNO HV: Domestic Two Rate</v>
          </cell>
          <cell r="B52">
            <v>606.17492757646664</v>
          </cell>
          <cell r="C52">
            <v>80</v>
          </cell>
          <cell r="D52">
            <v>3285.6921669561516</v>
          </cell>
          <cell r="E52">
            <v>2864.0601669561515</v>
          </cell>
          <cell r="F52">
            <v>421.63199999999995</v>
          </cell>
          <cell r="G52">
            <v>0</v>
          </cell>
          <cell r="H52">
            <v>0</v>
          </cell>
          <cell r="I52">
            <v>0.5420369628438112</v>
          </cell>
          <cell r="J52">
            <v>41.071152086951898</v>
          </cell>
          <cell r="K52">
            <v>0.47248080325705344</v>
          </cell>
          <cell r="L52">
            <v>2629.6443822548458</v>
          </cell>
          <cell r="M52">
            <v>234.41578470130617</v>
          </cell>
          <cell r="N52">
            <v>0</v>
          </cell>
          <cell r="O52">
            <v>0.91815263261370772</v>
          </cell>
          <cell r="P52">
            <v>8.1847367386292433E-2</v>
          </cell>
          <cell r="Q52">
            <v>0</v>
          </cell>
          <cell r="R52">
            <v>0.12832364645729966</v>
          </cell>
          <cell r="S52">
            <v>0</v>
          </cell>
          <cell r="T52">
            <v>0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3613.1440975729997</v>
          </cell>
          <cell r="C54">
            <v>0</v>
          </cell>
          <cell r="D54">
            <v>9863.8833863742893</v>
          </cell>
          <cell r="E54">
            <v>9863.8833863742893</v>
          </cell>
          <cell r="F54">
            <v>0</v>
          </cell>
          <cell r="G54">
            <v>0</v>
          </cell>
          <cell r="H54">
            <v>0</v>
          </cell>
          <cell r="I54">
            <v>0.27300000000000002</v>
          </cell>
          <cell r="J54" t="str">
            <v/>
          </cell>
          <cell r="K54">
            <v>0.27300000000000002</v>
          </cell>
          <cell r="L54">
            <v>9863.8833863742893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823197.95863007847</v>
          </cell>
          <cell r="C58">
            <v>63787</v>
          </cell>
          <cell r="D58">
            <v>18595785.38873852</v>
          </cell>
          <cell r="E58">
            <v>16982573.88653852</v>
          </cell>
          <cell r="F58">
            <v>1613211.5022</v>
          </cell>
          <cell r="G58">
            <v>0</v>
          </cell>
          <cell r="H58">
            <v>0</v>
          </cell>
          <cell r="I58">
            <v>2.2589688414296631</v>
          </cell>
          <cell r="J58">
            <v>291.52939295998431</v>
          </cell>
          <cell r="K58">
            <v>2.0630000000000002</v>
          </cell>
          <cell r="L58">
            <v>16982573.88653852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8.675145838029244E-2</v>
          </cell>
          <cell r="S58">
            <v>0</v>
          </cell>
          <cell r="T58">
            <v>0</v>
          </cell>
        </row>
        <row r="59">
          <cell r="A59" t="str">
            <v>LDNO LV: Small Non Domestic Unrestricted</v>
          </cell>
          <cell r="B59">
            <v>56.743614639178105</v>
          </cell>
          <cell r="C59">
            <v>4</v>
          </cell>
          <cell r="D59">
            <v>865.48834953406049</v>
          </cell>
          <cell r="E59">
            <v>796.6803495340605</v>
          </cell>
          <cell r="F59">
            <v>68.808000000000007</v>
          </cell>
          <cell r="G59">
            <v>0</v>
          </cell>
          <cell r="H59">
            <v>0</v>
          </cell>
          <cell r="I59">
            <v>1.5252612210863497</v>
          </cell>
          <cell r="J59">
            <v>216.37208738351512</v>
          </cell>
          <cell r="K59">
            <v>1.4039999999999999</v>
          </cell>
          <cell r="L59">
            <v>796.6803495340605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7.950193672398144E-2</v>
          </cell>
          <cell r="S59">
            <v>0</v>
          </cell>
          <cell r="T59">
            <v>0</v>
          </cell>
        </row>
        <row r="60">
          <cell r="A60" t="str">
            <v>LDNO HV: Small Non Domestic Unrestricted</v>
          </cell>
          <cell r="B60">
            <v>2717.0896874333912</v>
          </cell>
          <cell r="C60">
            <v>110</v>
          </cell>
          <cell r="D60">
            <v>21275.9890682531</v>
          </cell>
          <cell r="E60">
            <v>20269.4890682531</v>
          </cell>
          <cell r="F60">
            <v>1006.5</v>
          </cell>
          <cell r="G60">
            <v>0</v>
          </cell>
          <cell r="H60">
            <v>0</v>
          </cell>
          <cell r="I60">
            <v>0.78304331162328178</v>
          </cell>
          <cell r="J60">
            <v>193.41808243866456</v>
          </cell>
          <cell r="K60">
            <v>0.74600000000000011</v>
          </cell>
          <cell r="L60">
            <v>20269.4890682531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4.7306848897654574E-2</v>
          </cell>
          <cell r="S60">
            <v>0</v>
          </cell>
          <cell r="T60">
            <v>0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299626.94688777835</v>
          </cell>
          <cell r="C62">
            <v>13441</v>
          </cell>
          <cell r="D62">
            <v>6048436.8821593802</v>
          </cell>
          <cell r="E62">
            <v>5708505.9275593804</v>
          </cell>
          <cell r="F62">
            <v>339930.9546</v>
          </cell>
          <cell r="G62">
            <v>0</v>
          </cell>
          <cell r="H62">
            <v>0</v>
          </cell>
          <cell r="I62">
            <v>2.0186558468737292</v>
          </cell>
          <cell r="J62">
            <v>449.99902404280783</v>
          </cell>
          <cell r="K62">
            <v>1.9052044506856163</v>
          </cell>
          <cell r="L62">
            <v>5488509.4035405088</v>
          </cell>
          <cell r="M62">
            <v>219996.52401887253</v>
          </cell>
          <cell r="N62">
            <v>0</v>
          </cell>
          <cell r="O62">
            <v>0.96146162817195691</v>
          </cell>
          <cell r="P62">
            <v>3.8538371828043289E-2</v>
          </cell>
          <cell r="Q62">
            <v>0</v>
          </cell>
          <cell r="R62">
            <v>5.6201455222698739E-2</v>
          </cell>
          <cell r="S62">
            <v>0</v>
          </cell>
          <cell r="T62">
            <v>0</v>
          </cell>
        </row>
        <row r="63">
          <cell r="A63" t="str">
            <v>LDNO LV: Small Non Domestic Two Rate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/>
          </cell>
          <cell r="J63" t="str">
            <v/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</row>
        <row r="64">
          <cell r="A64" t="str">
            <v>LDNO HV: Small Non Domestic Two Rate</v>
          </cell>
          <cell r="B64">
            <v>955.72580301869243</v>
          </cell>
          <cell r="C64">
            <v>9</v>
          </cell>
          <cell r="D64">
            <v>8293.256418776351</v>
          </cell>
          <cell r="E64">
            <v>8210.9064187763506</v>
          </cell>
          <cell r="F64">
            <v>82.35</v>
          </cell>
          <cell r="G64">
            <v>0</v>
          </cell>
          <cell r="H64">
            <v>0</v>
          </cell>
          <cell r="I64">
            <v>0.86774432505451027</v>
          </cell>
          <cell r="J64">
            <v>921.47293541959459</v>
          </cell>
          <cell r="K64">
            <v>0.85912783696348094</v>
          </cell>
          <cell r="L64">
            <v>8116.0445526922922</v>
          </cell>
          <cell r="M64">
            <v>94.861866084057596</v>
          </cell>
          <cell r="N64">
            <v>0</v>
          </cell>
          <cell r="O64">
            <v>0.9884468460306487</v>
          </cell>
          <cell r="P64">
            <v>1.1553153969351243E-2</v>
          </cell>
          <cell r="Q64">
            <v>0</v>
          </cell>
          <cell r="R64">
            <v>9.9297544705787034E-3</v>
          </cell>
          <cell r="S64">
            <v>0</v>
          </cell>
          <cell r="T64">
            <v>0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2262.2093594051807</v>
          </cell>
          <cell r="C66">
            <v>0</v>
          </cell>
          <cell r="D66">
            <v>6379.4303935226089</v>
          </cell>
          <cell r="E66">
            <v>6379.4303935226089</v>
          </cell>
          <cell r="F66">
            <v>0</v>
          </cell>
          <cell r="G66">
            <v>0</v>
          </cell>
          <cell r="H66">
            <v>0</v>
          </cell>
          <cell r="I66">
            <v>0.28199999999999997</v>
          </cell>
          <cell r="J66" t="str">
            <v/>
          </cell>
          <cell r="K66">
            <v>0.28199999999999997</v>
          </cell>
          <cell r="L66">
            <v>6379.4303935226089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479754.31090142363</v>
          </cell>
          <cell r="C70">
            <v>4728</v>
          </cell>
          <cell r="D70">
            <v>10253907.674109915</v>
          </cell>
          <cell r="E70">
            <v>9546327.4869099148</v>
          </cell>
          <cell r="F70">
            <v>707580.18720000004</v>
          </cell>
          <cell r="G70">
            <v>0</v>
          </cell>
          <cell r="H70">
            <v>0</v>
          </cell>
          <cell r="I70">
            <v>2.1373247600096734</v>
          </cell>
          <cell r="J70">
            <v>2168.7621984158027</v>
          </cell>
          <cell r="K70">
            <v>1.989836728923406</v>
          </cell>
          <cell r="L70">
            <v>9401477.3591650464</v>
          </cell>
          <cell r="M70">
            <v>144850.12774486965</v>
          </cell>
          <cell r="N70">
            <v>0</v>
          </cell>
          <cell r="O70">
            <v>0.98482661233406366</v>
          </cell>
          <cell r="P70">
            <v>1.5173387665936518E-2</v>
          </cell>
          <cell r="Q70">
            <v>0</v>
          </cell>
          <cell r="R70">
            <v>6.9005905815455001E-2</v>
          </cell>
          <cell r="S70">
            <v>0</v>
          </cell>
          <cell r="T70">
            <v>0</v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  <cell r="J71" t="str">
            <v/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</row>
        <row r="72">
          <cell r="A72" t="str">
            <v>LDNO HV: LV Medium Non-Domestic</v>
          </cell>
          <cell r="B72">
            <v>1239.299071879452</v>
          </cell>
          <cell r="C72">
            <v>10</v>
          </cell>
          <cell r="D72">
            <v>10411.556918819897</v>
          </cell>
          <cell r="E72">
            <v>9870.6089188198966</v>
          </cell>
          <cell r="F72">
            <v>540.94799999999998</v>
          </cell>
          <cell r="G72">
            <v>0</v>
          </cell>
          <cell r="H72">
            <v>0</v>
          </cell>
          <cell r="I72">
            <v>0.84011657517263449</v>
          </cell>
          <cell r="J72">
            <v>1041.1556918819897</v>
          </cell>
          <cell r="K72">
            <v>0.79646706293830116</v>
          </cell>
          <cell r="L72">
            <v>9795.2849279847105</v>
          </cell>
          <cell r="M72">
            <v>75.323990835186606</v>
          </cell>
          <cell r="N72">
            <v>0</v>
          </cell>
          <cell r="O72">
            <v>0.99236886078106401</v>
          </cell>
          <cell r="P72">
            <v>7.6311392189360632E-3</v>
          </cell>
          <cell r="Q72">
            <v>0</v>
          </cell>
          <cell r="R72">
            <v>5.1956494520256052E-2</v>
          </cell>
          <cell r="S72">
            <v>0</v>
          </cell>
          <cell r="T72">
            <v>0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653.93828636925605</v>
          </cell>
          <cell r="C74">
            <v>4</v>
          </cell>
          <cell r="D74">
            <v>12835.375638012507</v>
          </cell>
          <cell r="E74">
            <v>12417.989238012507</v>
          </cell>
          <cell r="F74">
            <v>417.38639999999998</v>
          </cell>
          <cell r="G74">
            <v>0</v>
          </cell>
          <cell r="H74">
            <v>0</v>
          </cell>
          <cell r="I74">
            <v>1.9627808778831495</v>
          </cell>
          <cell r="J74">
            <v>3208.8439095031267</v>
          </cell>
          <cell r="K74">
            <v>1.8989543045351689</v>
          </cell>
          <cell r="L74">
            <v>12233.177165686038</v>
          </cell>
          <cell r="M74">
            <v>184.81207232646904</v>
          </cell>
          <cell r="N74">
            <v>0</v>
          </cell>
          <cell r="O74">
            <v>0.98511739148873279</v>
          </cell>
          <cell r="P74">
            <v>1.4882608511267168E-2</v>
          </cell>
          <cell r="Q74">
            <v>0</v>
          </cell>
          <cell r="R74">
            <v>3.2518440579478836E-2</v>
          </cell>
          <cell r="S74">
            <v>0</v>
          </cell>
          <cell r="T74">
            <v>0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915.20307932776791</v>
          </cell>
          <cell r="C76">
            <v>13</v>
          </cell>
          <cell r="D76">
            <v>19938.854869327672</v>
          </cell>
          <cell r="E76">
            <v>12782.34706932767</v>
          </cell>
          <cell r="F76">
            <v>7156.5078000000003</v>
          </cell>
          <cell r="G76">
            <v>0</v>
          </cell>
          <cell r="H76">
            <v>0</v>
          </cell>
          <cell r="I76">
            <v>2.1786262873998519</v>
          </cell>
          <cell r="J76">
            <v>1533.7580668713595</v>
          </cell>
          <cell r="K76">
            <v>1.3966678388709661</v>
          </cell>
          <cell r="L76">
            <v>12653.07063993002</v>
          </cell>
          <cell r="M76">
            <v>129.27642939765121</v>
          </cell>
          <cell r="N76">
            <v>0</v>
          </cell>
          <cell r="O76">
            <v>0.98988633083607469</v>
          </cell>
          <cell r="P76">
            <v>1.0113669163925381E-2</v>
          </cell>
          <cell r="Q76">
            <v>0</v>
          </cell>
          <cell r="R76">
            <v>0.35892270879653154</v>
          </cell>
          <cell r="S76">
            <v>0</v>
          </cell>
          <cell r="T76">
            <v>0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  <cell r="J82" t="str">
            <v/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  <cell r="J83" t="str">
            <v/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</row>
        <row r="84">
          <cell r="A84" t="str">
            <v>LDNO HV: LV Network Non-Domestic Non-CT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  <cell r="J84" t="str">
            <v/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1265460.4248763882</v>
          </cell>
          <cell r="C86">
            <v>3111</v>
          </cell>
          <cell r="D86">
            <v>27686271.504173432</v>
          </cell>
          <cell r="E86">
            <v>21170721.948373429</v>
          </cell>
          <cell r="F86">
            <v>113521.01220000001</v>
          </cell>
          <cell r="G86">
            <v>5884666.8035999993</v>
          </cell>
          <cell r="H86">
            <v>517361.74</v>
          </cell>
          <cell r="I86">
            <v>2.1878417499210112</v>
          </cell>
          <cell r="J86">
            <v>8899.4765362177532</v>
          </cell>
          <cell r="K86">
            <v>1.6729659444262284</v>
          </cell>
          <cell r="L86">
            <v>12685260.426153861</v>
          </cell>
          <cell r="M86">
            <v>7942861.3270382546</v>
          </cell>
          <cell r="N86">
            <v>542600.19518131379</v>
          </cell>
          <cell r="O86">
            <v>0.59918884472092759</v>
          </cell>
          <cell r="P86">
            <v>0.37518141074298667</v>
          </cell>
          <cell r="Q86">
            <v>2.5629744536085713E-2</v>
          </cell>
          <cell r="R86">
            <v>4.1002636336527959E-3</v>
          </cell>
          <cell r="S86">
            <v>0.21254818666041558</v>
          </cell>
          <cell r="T86">
            <v>1.8686580456382971E-2</v>
          </cell>
        </row>
        <row r="87">
          <cell r="A87" t="str">
            <v>LDNO LV: LV HH Metered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 t="str">
            <v/>
          </cell>
          <cell r="J87" t="str">
            <v/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</row>
        <row r="88">
          <cell r="A88" t="str">
            <v>LDNO HV: LV HH Metered</v>
          </cell>
          <cell r="B88">
            <v>16895.741983736159</v>
          </cell>
          <cell r="C88">
            <v>20</v>
          </cell>
          <cell r="D88">
            <v>138503.98639640762</v>
          </cell>
          <cell r="E88">
            <v>111560.39539640762</v>
          </cell>
          <cell r="F88">
            <v>263.52000000000004</v>
          </cell>
          <cell r="G88">
            <v>25820.751</v>
          </cell>
          <cell r="H88">
            <v>859.32</v>
          </cell>
          <cell r="I88">
            <v>0.81975675604972875</v>
          </cell>
          <cell r="J88">
            <v>6925.1993198203809</v>
          </cell>
          <cell r="K88">
            <v>0.66028704453344311</v>
          </cell>
          <cell r="L88">
            <v>70763.100065254024</v>
          </cell>
          <cell r="M88">
            <v>38237.523516772941</v>
          </cell>
          <cell r="N88">
            <v>2559.7718143806633</v>
          </cell>
          <cell r="O88">
            <v>0.6343030590184936</v>
          </cell>
          <cell r="P88">
            <v>0.34275177477547947</v>
          </cell>
          <cell r="Q88">
            <v>2.2945166206027011E-2</v>
          </cell>
          <cell r="R88">
            <v>1.9026167178018132E-3</v>
          </cell>
          <cell r="S88">
            <v>0.18642604932755721</v>
          </cell>
          <cell r="T88">
            <v>6.2042979581870593E-3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14595.246619731966</v>
          </cell>
          <cell r="C90">
            <v>18</v>
          </cell>
          <cell r="D90">
            <v>281339.9089012107</v>
          </cell>
          <cell r="E90">
            <v>199751.26210121065</v>
          </cell>
          <cell r="F90">
            <v>496.73519999999996</v>
          </cell>
          <cell r="G90">
            <v>74657.631599999993</v>
          </cell>
          <cell r="H90">
            <v>6434.28</v>
          </cell>
          <cell r="I90">
            <v>1.9276132581470375</v>
          </cell>
          <cell r="J90">
            <v>15629.99493895615</v>
          </cell>
          <cell r="K90">
            <v>1.3686049116234733</v>
          </cell>
          <cell r="L90">
            <v>125883.72937446364</v>
          </cell>
          <cell r="M90">
            <v>69382.139903131538</v>
          </cell>
          <cell r="N90">
            <v>4485.392823615467</v>
          </cell>
          <cell r="O90">
            <v>0.63020242300486917</v>
          </cell>
          <cell r="P90">
            <v>0.34734268596499157</v>
          </cell>
          <cell r="Q90">
            <v>2.2454891030139239E-2</v>
          </cell>
          <cell r="R90">
            <v>1.7656051782344994E-3</v>
          </cell>
          <cell r="S90">
            <v>0.26536452610502254</v>
          </cell>
          <cell r="T90">
            <v>2.2870128966521148E-2</v>
          </cell>
        </row>
        <row r="91">
          <cell r="A91" t="str">
            <v>LDNO HV: LV Sub HH Metered</v>
          </cell>
          <cell r="B91">
            <v>4566.4167523611241</v>
          </cell>
          <cell r="C91">
            <v>5</v>
          </cell>
          <cell r="D91">
            <v>42653.20434046851</v>
          </cell>
          <cell r="E91">
            <v>35361.464540468507</v>
          </cell>
          <cell r="F91">
            <v>75.396000000000001</v>
          </cell>
          <cell r="G91">
            <v>6990.3437999999996</v>
          </cell>
          <cell r="H91">
            <v>226</v>
          </cell>
          <cell r="I91">
            <v>0.93406289118079566</v>
          </cell>
          <cell r="J91">
            <v>8530.640868093702</v>
          </cell>
          <cell r="K91">
            <v>0.77438101816231319</v>
          </cell>
          <cell r="L91">
            <v>22628.807592901947</v>
          </cell>
          <cell r="M91">
            <v>11988.93946095596</v>
          </cell>
          <cell r="N91">
            <v>743.71748661059814</v>
          </cell>
          <cell r="O91">
            <v>0.63992846130580927</v>
          </cell>
          <cell r="P91">
            <v>0.33903967544204883</v>
          </cell>
          <cell r="Q91">
            <v>2.1031863252141892E-2</v>
          </cell>
          <cell r="R91">
            <v>1.7676514851772995E-3</v>
          </cell>
          <cell r="S91">
            <v>0.16388789325653785</v>
          </cell>
          <cell r="T91">
            <v>5.2985468148186868E-3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2136453.6366452407</v>
          </cell>
          <cell r="C93">
            <v>595</v>
          </cell>
          <cell r="D93">
            <v>32733392.420924939</v>
          </cell>
          <cell r="E93">
            <v>23692432.248924937</v>
          </cell>
          <cell r="F93">
            <v>165113.21399999998</v>
          </cell>
          <cell r="G93">
            <v>8415841.6979999989</v>
          </cell>
          <cell r="H93">
            <v>460005.26</v>
          </cell>
          <cell r="I93">
            <v>1.5321368018228769</v>
          </cell>
          <cell r="J93">
            <v>55014.104909117545</v>
          </cell>
          <cell r="K93">
            <v>1.1089607489038658</v>
          </cell>
          <cell r="L93">
            <v>14584033.121142855</v>
          </cell>
          <cell r="M93">
            <v>8479604.2143817823</v>
          </cell>
          <cell r="N93">
            <v>628794.91340029845</v>
          </cell>
          <cell r="O93">
            <v>0.61555660338775964</v>
          </cell>
          <cell r="P93">
            <v>0.35790349109330266</v>
          </cell>
          <cell r="Q93">
            <v>2.6539905518937614E-2</v>
          </cell>
          <cell r="R93">
            <v>5.04418276837236E-3</v>
          </cell>
          <cell r="S93">
            <v>0.25710264276244527</v>
          </cell>
          <cell r="T93">
            <v>1.4053088481777403E-2</v>
          </cell>
        </row>
        <row r="94">
          <cell r="A94" t="str">
            <v>LDNO HV: HV HH Metered</v>
          </cell>
          <cell r="B94">
            <v>7655.6172125942967</v>
          </cell>
          <cell r="C94">
            <v>5</v>
          </cell>
          <cell r="D94">
            <v>102049.19289443835</v>
          </cell>
          <cell r="E94">
            <v>61709.066094438349</v>
          </cell>
          <cell r="F94">
            <v>909.51</v>
          </cell>
          <cell r="G94">
            <v>38761.156800000004</v>
          </cell>
          <cell r="H94">
            <v>669.46</v>
          </cell>
          <cell r="I94">
            <v>1.3329975893590487</v>
          </cell>
          <cell r="J94">
            <v>20409.838578887669</v>
          </cell>
          <cell r="K94">
            <v>0.80606258621343341</v>
          </cell>
          <cell r="L94">
            <v>39071.20178868212</v>
          </cell>
          <cell r="M94">
            <v>21317.29139484567</v>
          </cell>
          <cell r="N94">
            <v>1320.5729109105569</v>
          </cell>
          <cell r="O94">
            <v>0.63315172731488623</v>
          </cell>
          <cell r="P94">
            <v>0.34544829056758214</v>
          </cell>
          <cell r="Q94">
            <v>2.1399982117531611E-2</v>
          </cell>
          <cell r="R94">
            <v>8.9124663723780216E-3</v>
          </cell>
          <cell r="S94">
            <v>0.37982815640781492</v>
          </cell>
          <cell r="T94">
            <v>6.5601694732902232E-3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7597.2957335261272</v>
          </cell>
          <cell r="C96">
            <v>514</v>
          </cell>
          <cell r="D96">
            <v>169039.83007095635</v>
          </cell>
          <cell r="E96">
            <v>169039.83007095635</v>
          </cell>
          <cell r="F96">
            <v>0</v>
          </cell>
          <cell r="G96">
            <v>0</v>
          </cell>
          <cell r="H96">
            <v>0</v>
          </cell>
          <cell r="I96">
            <v>2.2250000000000001</v>
          </cell>
          <cell r="J96">
            <v>328.87126472948705</v>
          </cell>
          <cell r="K96">
            <v>2.2250000000000001</v>
          </cell>
          <cell r="L96">
            <v>169039.83007095635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LDNO LV: NHH UMS category A</v>
          </cell>
          <cell r="B97">
            <v>38.57379559770618</v>
          </cell>
          <cell r="C97">
            <v>0</v>
          </cell>
          <cell r="D97">
            <v>584.00726534927162</v>
          </cell>
          <cell r="E97">
            <v>584.00726534927162</v>
          </cell>
          <cell r="F97">
            <v>0</v>
          </cell>
          <cell r="G97">
            <v>0</v>
          </cell>
          <cell r="H97">
            <v>0</v>
          </cell>
          <cell r="I97">
            <v>1.5140000000000002</v>
          </cell>
          <cell r="J97" t="str">
            <v/>
          </cell>
          <cell r="K97">
            <v>1.5140000000000002</v>
          </cell>
          <cell r="L97">
            <v>584.00726534927162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LDNO HV: NHH UMS category A</v>
          </cell>
          <cell r="B98">
            <v>180.42533538088671</v>
          </cell>
          <cell r="C98">
            <v>0</v>
          </cell>
          <cell r="D98">
            <v>1450.6196964623291</v>
          </cell>
          <cell r="E98">
            <v>1450.6196964623291</v>
          </cell>
          <cell r="F98">
            <v>0</v>
          </cell>
          <cell r="G98">
            <v>0</v>
          </cell>
          <cell r="H98">
            <v>0</v>
          </cell>
          <cell r="I98">
            <v>0.80399999999999994</v>
          </cell>
          <cell r="J98" t="str">
            <v/>
          </cell>
          <cell r="K98">
            <v>0.80399999999999994</v>
          </cell>
          <cell r="L98">
            <v>1450.6196964623291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5952.5744876907111</v>
          </cell>
          <cell r="C100">
            <v>749</v>
          </cell>
          <cell r="D100">
            <v>151135.86624246716</v>
          </cell>
          <cell r="E100">
            <v>151135.86624246716</v>
          </cell>
          <cell r="F100">
            <v>0</v>
          </cell>
          <cell r="G100">
            <v>0</v>
          </cell>
          <cell r="H100">
            <v>0</v>
          </cell>
          <cell r="I100">
            <v>2.5390000000000001</v>
          </cell>
          <cell r="J100">
            <v>201.78353303400155</v>
          </cell>
          <cell r="K100">
            <v>2.5390000000000001</v>
          </cell>
          <cell r="L100">
            <v>151135.86624246716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LDNO LV: NHH UMS category B</v>
          </cell>
          <cell r="B101">
            <v>5.4179338644077735</v>
          </cell>
          <cell r="C101">
            <v>0</v>
          </cell>
          <cell r="D101">
            <v>93.567717838322267</v>
          </cell>
          <cell r="E101">
            <v>93.567717838322267</v>
          </cell>
          <cell r="F101">
            <v>0</v>
          </cell>
          <cell r="G101">
            <v>0</v>
          </cell>
          <cell r="H101">
            <v>0</v>
          </cell>
          <cell r="I101">
            <v>1.7270000000000005</v>
          </cell>
          <cell r="J101" t="str">
            <v/>
          </cell>
          <cell r="K101">
            <v>1.7270000000000005</v>
          </cell>
          <cell r="L101">
            <v>93.567717838322267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LDNO HV: NHH UMS category B</v>
          </cell>
          <cell r="B102">
            <v>258.82704553611961</v>
          </cell>
          <cell r="C102">
            <v>0</v>
          </cell>
          <cell r="D102">
            <v>2376.0322780215783</v>
          </cell>
          <cell r="E102">
            <v>2376.0322780215783</v>
          </cell>
          <cell r="F102">
            <v>0</v>
          </cell>
          <cell r="G102">
            <v>0</v>
          </cell>
          <cell r="H102">
            <v>0</v>
          </cell>
          <cell r="I102">
            <v>0.91800000000000015</v>
          </cell>
          <cell r="J102" t="str">
            <v/>
          </cell>
          <cell r="K102">
            <v>0.91800000000000015</v>
          </cell>
          <cell r="L102">
            <v>2376.0322780215783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378.27038018128798</v>
          </cell>
          <cell r="C104">
            <v>84</v>
          </cell>
          <cell r="D104">
            <v>14344.01281647444</v>
          </cell>
          <cell r="E104">
            <v>14344.01281647444</v>
          </cell>
          <cell r="F104">
            <v>0</v>
          </cell>
          <cell r="G104">
            <v>0</v>
          </cell>
          <cell r="H104">
            <v>0</v>
          </cell>
          <cell r="I104">
            <v>3.7920000000000007</v>
          </cell>
          <cell r="J104">
            <v>170.76205733898144</v>
          </cell>
          <cell r="K104">
            <v>3.7920000000000007</v>
          </cell>
          <cell r="L104">
            <v>14344.01281647444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144605.38818021171</v>
          </cell>
          <cell r="C112">
            <v>26</v>
          </cell>
          <cell r="D112">
            <v>3769358.6594800688</v>
          </cell>
          <cell r="E112">
            <v>3769358.6594800688</v>
          </cell>
          <cell r="F112">
            <v>0</v>
          </cell>
          <cell r="G112">
            <v>0</v>
          </cell>
          <cell r="H112">
            <v>0</v>
          </cell>
          <cell r="I112">
            <v>2.6066515964001131</v>
          </cell>
          <cell r="J112">
            <v>144975.33305692574</v>
          </cell>
          <cell r="K112">
            <v>2.6066515964001131</v>
          </cell>
          <cell r="L112">
            <v>2130071.1121657053</v>
          </cell>
          <cell r="M112">
            <v>790930.78371953638</v>
          </cell>
          <cell r="N112">
            <v>848356.76359482692</v>
          </cell>
          <cell r="O112">
            <v>0.5651017333700793</v>
          </cell>
          <cell r="P112">
            <v>0.20983165975206891</v>
          </cell>
          <cell r="Q112">
            <v>0.22506660687785174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602.29748729184382</v>
          </cell>
          <cell r="C116">
            <v>130</v>
          </cell>
          <cell r="D116">
            <v>-4878.609647063935</v>
          </cell>
          <cell r="E116">
            <v>-4878.609647063935</v>
          </cell>
          <cell r="F116">
            <v>0</v>
          </cell>
          <cell r="G116">
            <v>0</v>
          </cell>
          <cell r="H116">
            <v>0</v>
          </cell>
          <cell r="I116">
            <v>-0.81</v>
          </cell>
          <cell r="J116">
            <v>-37.527766515876422</v>
          </cell>
          <cell r="K116">
            <v>-0.81</v>
          </cell>
          <cell r="L116">
            <v>-4878.609647063935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  <cell r="J117" t="str">
            <v/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9529.9504738031992</v>
          </cell>
          <cell r="C123">
            <v>146</v>
          </cell>
          <cell r="D123">
            <v>-76296.898837805915</v>
          </cell>
          <cell r="E123">
            <v>-77192.598837805912</v>
          </cell>
          <cell r="F123">
            <v>0</v>
          </cell>
          <cell r="G123">
            <v>0</v>
          </cell>
          <cell r="H123">
            <v>895.7</v>
          </cell>
          <cell r="I123">
            <v>-0.80060121033721865</v>
          </cell>
          <cell r="J123">
            <v>-522.58149888908156</v>
          </cell>
          <cell r="K123">
            <v>-0.81</v>
          </cell>
          <cell r="L123">
            <v>-77192.598837805912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-1.1739664568858875E-2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</row>
        <row r="125">
          <cell r="A125" t="str">
            <v>LDNO HV: LV Generation Intermittent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1895.2778957976439</v>
          </cell>
          <cell r="C127">
            <v>11</v>
          </cell>
          <cell r="D127">
            <v>-14861.418001330505</v>
          </cell>
          <cell r="E127">
            <v>-14943.568001330505</v>
          </cell>
          <cell r="F127">
            <v>0</v>
          </cell>
          <cell r="G127">
            <v>0</v>
          </cell>
          <cell r="H127">
            <v>82.15</v>
          </cell>
          <cell r="I127">
            <v>-0.78412870399018453</v>
          </cell>
          <cell r="J127">
            <v>-1351.0380001209551</v>
          </cell>
          <cell r="K127">
            <v>-0.78846316070400735</v>
          </cell>
          <cell r="L127">
            <v>-8479.184336387103</v>
          </cell>
          <cell r="M127">
            <v>-5584.4417042219584</v>
          </cell>
          <cell r="N127">
            <v>-879.94196072144291</v>
          </cell>
          <cell r="O127">
            <v>0.56741364148322249</v>
          </cell>
          <cell r="P127">
            <v>0.37370203044712924</v>
          </cell>
          <cell r="Q127">
            <v>5.8884328069648231E-2</v>
          </cell>
          <cell r="R127">
            <v>0</v>
          </cell>
          <cell r="S127">
            <v>0</v>
          </cell>
          <cell r="T127">
            <v>-5.5277363164568365E-3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37.670999999999999</v>
          </cell>
          <cell r="C131">
            <v>1</v>
          </cell>
          <cell r="D131">
            <v>-280.64895000000001</v>
          </cell>
          <cell r="E131">
            <v>-280.64895000000001</v>
          </cell>
          <cell r="F131">
            <v>0</v>
          </cell>
          <cell r="G131">
            <v>0</v>
          </cell>
          <cell r="H131">
            <v>0</v>
          </cell>
          <cell r="I131">
            <v>-0.74500000000000011</v>
          </cell>
          <cell r="J131">
            <v>-280.64895000000001</v>
          </cell>
          <cell r="K131">
            <v>-0.74500000000000011</v>
          </cell>
          <cell r="L131">
            <v>-280.64895000000001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44577.689286771631</v>
          </cell>
          <cell r="C137">
            <v>27</v>
          </cell>
          <cell r="D137">
            <v>-218536.71361959362</v>
          </cell>
          <cell r="E137">
            <v>-223780.00021959361</v>
          </cell>
          <cell r="F137">
            <v>3619.7766000000001</v>
          </cell>
          <cell r="G137">
            <v>0</v>
          </cell>
          <cell r="H137">
            <v>1623.51</v>
          </cell>
          <cell r="I137">
            <v>-0.49023786812665526</v>
          </cell>
          <cell r="J137">
            <v>-8093.9523562812456</v>
          </cell>
          <cell r="K137">
            <v>-0.50200000000000011</v>
          </cell>
          <cell r="L137">
            <v>-223780.00021959361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-1.656370016756515E-2</v>
          </cell>
          <cell r="S137">
            <v>0</v>
          </cell>
          <cell r="T137">
            <v>-7.4290034526008309E-3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  <cell r="J138" t="str">
            <v/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101365.43817601984</v>
          </cell>
          <cell r="C140">
            <v>27</v>
          </cell>
          <cell r="D140">
            <v>-567738.29111452412</v>
          </cell>
          <cell r="E140">
            <v>-572760.44771452411</v>
          </cell>
          <cell r="F140">
            <v>3619.7766000000001</v>
          </cell>
          <cell r="G140">
            <v>0</v>
          </cell>
          <cell r="H140">
            <v>1402.38</v>
          </cell>
          <cell r="I140">
            <v>-0.56009060023856805</v>
          </cell>
          <cell r="J140">
            <v>-21027.344115352746</v>
          </cell>
          <cell r="K140">
            <v>-0.56504510612377823</v>
          </cell>
          <cell r="L140">
            <v>-374620.88322343037</v>
          </cell>
          <cell r="M140">
            <v>-168305.06766654627</v>
          </cell>
          <cell r="N140">
            <v>-29834.496824547383</v>
          </cell>
          <cell r="O140">
            <v>0.65406206856334692</v>
          </cell>
          <cell r="P140">
            <v>0.29384897008536642</v>
          </cell>
          <cell r="Q140">
            <v>5.2088961351286475E-2</v>
          </cell>
          <cell r="R140">
            <v>-6.3757838015365059E-3</v>
          </cell>
          <cell r="S140">
            <v>0</v>
          </cell>
          <cell r="T140">
            <v>-2.4701169921919398E-3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8997160.8460162859</v>
          </cell>
          <cell r="C156">
            <v>1115236</v>
          </cell>
          <cell r="D156">
            <v>204605935.68389636</v>
          </cell>
          <cell r="E156">
            <v>171320492.73249638</v>
          </cell>
          <cell r="F156">
            <v>17849144.766600002</v>
          </cell>
          <cell r="G156">
            <v>14446738.384799998</v>
          </cell>
          <cell r="H156">
            <v>989559.79999999993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DCM Revenues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Summary statistics for WPD South Wales in April 14 (102)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130004032.66345078</v>
          </cell>
          <cell r="D25">
            <v>13797.029757916927</v>
          </cell>
          <cell r="E25">
            <v>5.214980752722077E-5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  <cell r="J52" t="str">
            <v>Calculation</v>
          </cell>
          <cell r="K52" t="str">
            <v>Calculation</v>
          </cell>
          <cell r="L52" t="str">
            <v>Calculation</v>
          </cell>
          <cell r="M52" t="str">
            <v>Calculation</v>
          </cell>
          <cell r="N52" t="str">
            <v>Calculation</v>
          </cell>
          <cell r="O52" t="str">
            <v>Calculation</v>
          </cell>
          <cell r="P52" t="str">
            <v>Calculation</v>
          </cell>
          <cell r="Q52" t="str">
            <v>Calculation</v>
          </cell>
          <cell r="R52" t="str">
            <v>Calculation</v>
          </cell>
          <cell r="S52" t="str">
            <v>Calculation</v>
          </cell>
          <cell r="T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  <cell r="J53" t="str">
            <v>=IF(x16&lt;&gt;0,x15/x16,"")</v>
          </cell>
          <cell r="K53" t="str">
            <v>=IF(x14&lt;&gt;0,0.1*x17/x14,0)</v>
          </cell>
          <cell r="L53" t="str">
            <v>=x9*x1*10</v>
          </cell>
          <cell r="M53" t="str">
            <v>=x10*x2*10</v>
          </cell>
          <cell r="N53" t="str">
            <v>=x11*x3*10</v>
          </cell>
          <cell r="O53" t="str">
            <v>=IF(x17&lt;&gt;0,x18/x17,"")</v>
          </cell>
          <cell r="P53" t="str">
            <v>=IF(x17&lt;&gt;0,x19/x17,"")</v>
          </cell>
          <cell r="Q53" t="str">
            <v>=IF(x17&lt;&gt;0,x20/x17,"")</v>
          </cell>
          <cell r="R53" t="str">
            <v>=IF(x15&lt;&gt;0,x21/x15,"")</v>
          </cell>
          <cell r="S53" t="str">
            <v>=IF(x15&lt;&gt;0,x22/x15,"")</v>
          </cell>
          <cell r="T53" t="str">
            <v>=IF(x15&lt;&gt;0,x23/x15,"")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  <cell r="J55" t="str">
            <v>Average £/MPAN</v>
          </cell>
          <cell r="K55" t="str">
            <v>Average unit rate p/kWh</v>
          </cell>
          <cell r="L55" t="str">
            <v>Net revenues from unit rate 1 (£)</v>
          </cell>
          <cell r="M55" t="str">
            <v>Net revenues from unit rate 2 (£)</v>
          </cell>
          <cell r="N55" t="str">
            <v>Net revenues from unit rate 3 (£)</v>
          </cell>
          <cell r="O55" t="str">
            <v>Rate 1 revenue proportion</v>
          </cell>
          <cell r="P55" t="str">
            <v>Rate 2 revenue proportion</v>
          </cell>
          <cell r="Q55" t="str">
            <v>Rate 3 revenue proportion</v>
          </cell>
          <cell r="R55" t="str">
            <v>Fixed charge proportion</v>
          </cell>
          <cell r="S55" t="str">
            <v>Capacity charge proportion</v>
          </cell>
          <cell r="T55" t="str">
            <v>Reactive power charge proportion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3217327.5103159077</v>
          </cell>
          <cell r="C57">
            <v>959008</v>
          </cell>
          <cell r="D57">
            <v>125957815.535962</v>
          </cell>
          <cell r="E57">
            <v>111641264.607962</v>
          </cell>
          <cell r="F57">
            <v>14316550.927999999</v>
          </cell>
          <cell r="G57">
            <v>0</v>
          </cell>
          <cell r="H57">
            <v>0</v>
          </cell>
          <cell r="I57">
            <v>3.9149827032559168</v>
          </cell>
          <cell r="J57">
            <v>131.34177768690355</v>
          </cell>
          <cell r="K57">
            <v>3.47</v>
          </cell>
          <cell r="L57">
            <v>111641264.607962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0</v>
          </cell>
          <cell r="R57">
            <v>0.11366147362179765</v>
          </cell>
          <cell r="S57">
            <v>0</v>
          </cell>
          <cell r="T57">
            <v>0</v>
          </cell>
        </row>
        <row r="58">
          <cell r="A58" t="str">
            <v>LDNO LV: Domestic Unrestricted</v>
          </cell>
          <cell r="B58">
            <v>1505.5450000000003</v>
          </cell>
          <cell r="C58">
            <v>574</v>
          </cell>
          <cell r="D58">
            <v>41385.350900000005</v>
          </cell>
          <cell r="E58">
            <v>35560.972900000008</v>
          </cell>
          <cell r="F58">
            <v>5824.3779999999997</v>
          </cell>
          <cell r="G58">
            <v>0</v>
          </cell>
          <cell r="H58">
            <v>0</v>
          </cell>
          <cell r="I58">
            <v>2.7488617676655296</v>
          </cell>
          <cell r="J58">
            <v>72.099914459930318</v>
          </cell>
          <cell r="K58">
            <v>2.3620000000000001</v>
          </cell>
          <cell r="L58">
            <v>35560.972900000008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0.14073525712210402</v>
          </cell>
          <cell r="S58">
            <v>0</v>
          </cell>
          <cell r="T58">
            <v>0</v>
          </cell>
        </row>
        <row r="59">
          <cell r="A59" t="str">
            <v>LDNO HV: Domestic Unrestricted</v>
          </cell>
          <cell r="B59">
            <v>6994.1609999999982</v>
          </cell>
          <cell r="C59">
            <v>2414</v>
          </cell>
          <cell r="D59">
            <v>91330.484569999986</v>
          </cell>
          <cell r="E59">
            <v>79523.61056999999</v>
          </cell>
          <cell r="F59">
            <v>11806.874000000002</v>
          </cell>
          <cell r="G59">
            <v>0</v>
          </cell>
          <cell r="H59">
            <v>0</v>
          </cell>
          <cell r="I59">
            <v>1.305810440594662</v>
          </cell>
          <cell r="J59">
            <v>37.833672149958566</v>
          </cell>
          <cell r="K59">
            <v>1.1370000000000002</v>
          </cell>
          <cell r="L59">
            <v>79523.61056999999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0.12927637530435587</v>
          </cell>
          <cell r="S59">
            <v>0</v>
          </cell>
          <cell r="T59">
            <v>0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365646.58315464435</v>
          </cell>
          <cell r="C61">
            <v>59551</v>
          </cell>
          <cell r="D61">
            <v>8103831.7658545971</v>
          </cell>
          <cell r="E61">
            <v>7214824.6623545969</v>
          </cell>
          <cell r="F61">
            <v>889007.10349999997</v>
          </cell>
          <cell r="G61">
            <v>0</v>
          </cell>
          <cell r="H61">
            <v>0</v>
          </cell>
          <cell r="I61">
            <v>2.216301789541737</v>
          </cell>
          <cell r="J61">
            <v>136.08221131222982</v>
          </cell>
          <cell r="K61">
            <v>1.9731688999000445</v>
          </cell>
          <cell r="L61">
            <v>6828128.3330336306</v>
          </cell>
          <cell r="M61">
            <v>386696.32932096656</v>
          </cell>
          <cell r="N61">
            <v>0</v>
          </cell>
          <cell r="O61">
            <v>0.94640253264384033</v>
          </cell>
          <cell r="P61">
            <v>5.3597467356159716E-2</v>
          </cell>
          <cell r="Q61">
            <v>0</v>
          </cell>
          <cell r="R61">
            <v>0.10970206800760861</v>
          </cell>
          <cell r="S61">
            <v>0</v>
          </cell>
          <cell r="T61">
            <v>0</v>
          </cell>
        </row>
        <row r="62">
          <cell r="A62" t="str">
            <v>LDNO LV: Domestic Two Rate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/>
          </cell>
          <cell r="J62" t="str">
            <v/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</row>
        <row r="63">
          <cell r="A63" t="str">
            <v>LDNO HV: Domestic Two Rate</v>
          </cell>
          <cell r="B63">
            <v>0</v>
          </cell>
          <cell r="C63">
            <v>1</v>
          </cell>
          <cell r="D63">
            <v>4.891</v>
          </cell>
          <cell r="E63">
            <v>0</v>
          </cell>
          <cell r="F63">
            <v>4.891</v>
          </cell>
          <cell r="G63">
            <v>0</v>
          </cell>
          <cell r="H63">
            <v>0</v>
          </cell>
          <cell r="I63" t="str">
            <v/>
          </cell>
          <cell r="J63">
            <v>4.891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/>
          </cell>
          <cell r="P63" t="str">
            <v/>
          </cell>
          <cell r="Q63" t="str">
            <v/>
          </cell>
          <cell r="R63">
            <v>1</v>
          </cell>
          <cell r="S63">
            <v>0</v>
          </cell>
          <cell r="T63">
            <v>0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3947.620662072763</v>
          </cell>
          <cell r="C65">
            <v>0</v>
          </cell>
          <cell r="D65">
            <v>12435.005085529203</v>
          </cell>
          <cell r="E65">
            <v>12435.005085529203</v>
          </cell>
          <cell r="F65">
            <v>0</v>
          </cell>
          <cell r="G65">
            <v>0</v>
          </cell>
          <cell r="H65">
            <v>0</v>
          </cell>
          <cell r="I65">
            <v>0.315</v>
          </cell>
          <cell r="J65" t="str">
            <v/>
          </cell>
          <cell r="K65">
            <v>0.315</v>
          </cell>
          <cell r="L65">
            <v>12435.005085529203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843172.36012154981</v>
          </cell>
          <cell r="C69">
            <v>63123</v>
          </cell>
          <cell r="D69">
            <v>25101319.327182733</v>
          </cell>
          <cell r="E69">
            <v>23465486.782182731</v>
          </cell>
          <cell r="F69">
            <v>1635832.5449999999</v>
          </cell>
          <cell r="G69">
            <v>0</v>
          </cell>
          <cell r="H69">
            <v>0</v>
          </cell>
          <cell r="I69">
            <v>2.9770092705083671</v>
          </cell>
          <cell r="J69">
            <v>397.65726165078866</v>
          </cell>
          <cell r="K69">
            <v>2.7829999999999999</v>
          </cell>
          <cell r="L69">
            <v>23465486.782182731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6.5169185877354402E-2</v>
          </cell>
          <cell r="S69">
            <v>0</v>
          </cell>
          <cell r="T69">
            <v>0</v>
          </cell>
        </row>
        <row r="70">
          <cell r="A70" t="str">
            <v>LDNO LV: Small Non Domestic Unrestricted</v>
          </cell>
          <cell r="B70">
            <v>41.527999999999999</v>
          </cell>
          <cell r="C70">
            <v>4</v>
          </cell>
          <cell r="D70">
            <v>857.47360000000003</v>
          </cell>
          <cell r="E70">
            <v>786.9556</v>
          </cell>
          <cell r="F70">
            <v>70.518000000000001</v>
          </cell>
          <cell r="G70">
            <v>0</v>
          </cell>
          <cell r="H70">
            <v>0</v>
          </cell>
          <cell r="I70">
            <v>2.0648083220959359</v>
          </cell>
          <cell r="J70">
            <v>214.36840000000001</v>
          </cell>
          <cell r="K70">
            <v>1.895</v>
          </cell>
          <cell r="L70">
            <v>786.9556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  <cell r="R70">
            <v>8.2239266608324729E-2</v>
          </cell>
          <cell r="S70">
            <v>0</v>
          </cell>
          <cell r="T70">
            <v>0</v>
          </cell>
        </row>
        <row r="71">
          <cell r="A71" t="str">
            <v>LDNO HV: Small Non Domestic Unrestricted</v>
          </cell>
          <cell r="B71">
            <v>1618.7250000000001</v>
          </cell>
          <cell r="C71">
            <v>49</v>
          </cell>
          <cell r="D71">
            <v>15179.492500000002</v>
          </cell>
          <cell r="E71">
            <v>14762.772000000003</v>
          </cell>
          <cell r="F71">
            <v>416.72050000000002</v>
          </cell>
          <cell r="G71">
            <v>0</v>
          </cell>
          <cell r="H71">
            <v>0</v>
          </cell>
          <cell r="I71">
            <v>0.93774374893820767</v>
          </cell>
          <cell r="J71">
            <v>309.78556122448981</v>
          </cell>
          <cell r="K71">
            <v>0.91200000000000025</v>
          </cell>
          <cell r="L71">
            <v>14762.772000000003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2.7452861154613699E-2</v>
          </cell>
          <cell r="S71">
            <v>0</v>
          </cell>
          <cell r="T71">
            <v>0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296495.196516592</v>
          </cell>
          <cell r="C73">
            <v>13493</v>
          </cell>
          <cell r="D73">
            <v>7831390.2669080989</v>
          </cell>
          <cell r="E73">
            <v>7481719.1719080992</v>
          </cell>
          <cell r="F73">
            <v>349671.09499999997</v>
          </cell>
          <cell r="G73">
            <v>0</v>
          </cell>
          <cell r="H73">
            <v>0</v>
          </cell>
          <cell r="I73">
            <v>2.6413211272614503</v>
          </cell>
          <cell r="J73">
            <v>580.40393292137401</v>
          </cell>
          <cell r="K73">
            <v>2.5233863009613442</v>
          </cell>
          <cell r="L73">
            <v>7230262.5763557013</v>
          </cell>
          <cell r="M73">
            <v>251456.59555239824</v>
          </cell>
          <cell r="N73">
            <v>0</v>
          </cell>
          <cell r="O73">
            <v>0.96639053274058295</v>
          </cell>
          <cell r="P73">
            <v>3.3609467259417068E-2</v>
          </cell>
          <cell r="Q73">
            <v>0</v>
          </cell>
          <cell r="R73">
            <v>4.4649938654896477E-2</v>
          </cell>
          <cell r="S73">
            <v>0</v>
          </cell>
          <cell r="T73">
            <v>0</v>
          </cell>
        </row>
        <row r="74">
          <cell r="A74" t="str">
            <v>LDNO LV: Small Non Domestic Two Rate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</row>
        <row r="75">
          <cell r="A75" t="str">
            <v>LDNO HV: Small Non Domestic Two Rate</v>
          </cell>
          <cell r="B75">
            <v>852.56500000000005</v>
          </cell>
          <cell r="C75">
            <v>7</v>
          </cell>
          <cell r="D75">
            <v>8774.4252699999997</v>
          </cell>
          <cell r="E75">
            <v>8714.8937700000006</v>
          </cell>
          <cell r="F75">
            <v>59.531500000000008</v>
          </cell>
          <cell r="G75">
            <v>0</v>
          </cell>
          <cell r="H75">
            <v>0</v>
          </cell>
          <cell r="I75">
            <v>1.0291796250139285</v>
          </cell>
          <cell r="J75">
            <v>1253.4893242857142</v>
          </cell>
          <cell r="K75">
            <v>1.0221969902588073</v>
          </cell>
          <cell r="L75">
            <v>8611.8962100000008</v>
          </cell>
          <cell r="M75">
            <v>102.99755999999999</v>
          </cell>
          <cell r="N75">
            <v>0</v>
          </cell>
          <cell r="O75">
            <v>0.98818143253167845</v>
          </cell>
          <cell r="P75">
            <v>1.1818567468321531E-2</v>
          </cell>
          <cell r="Q75">
            <v>0</v>
          </cell>
          <cell r="R75">
            <v>6.7846608943767338E-3</v>
          </cell>
          <cell r="S75">
            <v>0</v>
          </cell>
          <cell r="T75">
            <v>0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2480.0755754766233</v>
          </cell>
          <cell r="C77">
            <v>0</v>
          </cell>
          <cell r="D77">
            <v>8109.8471318085576</v>
          </cell>
          <cell r="E77">
            <v>8109.8471318085576</v>
          </cell>
          <cell r="F77">
            <v>0</v>
          </cell>
          <cell r="G77">
            <v>0</v>
          </cell>
          <cell r="H77">
            <v>0</v>
          </cell>
          <cell r="I77">
            <v>0.32700000000000001</v>
          </cell>
          <cell r="J77" t="str">
            <v/>
          </cell>
          <cell r="K77">
            <v>0.32700000000000001</v>
          </cell>
          <cell r="L77">
            <v>8109.8471318085576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505915.25242196803</v>
          </cell>
          <cell r="C81">
            <v>4645</v>
          </cell>
          <cell r="D81">
            <v>14708828.757774979</v>
          </cell>
          <cell r="E81">
            <v>13892312.077774979</v>
          </cell>
          <cell r="F81">
            <v>816516.67999999982</v>
          </cell>
          <cell r="G81">
            <v>0</v>
          </cell>
          <cell r="H81">
            <v>0</v>
          </cell>
          <cell r="I81">
            <v>2.9073700955564008</v>
          </cell>
          <cell r="J81">
            <v>3166.5939198654423</v>
          </cell>
          <cell r="K81">
            <v>2.7459761316284332</v>
          </cell>
          <cell r="L81">
            <v>13725888.110482844</v>
          </cell>
          <cell r="M81">
            <v>166423.96729213386</v>
          </cell>
          <cell r="N81">
            <v>0</v>
          </cell>
          <cell r="O81">
            <v>0.98802042695554027</v>
          </cell>
          <cell r="P81">
            <v>1.1979573044459613E-2</v>
          </cell>
          <cell r="Q81">
            <v>0</v>
          </cell>
          <cell r="R81">
            <v>5.5512012101466279E-2</v>
          </cell>
          <cell r="S81">
            <v>0</v>
          </cell>
          <cell r="T81">
            <v>0</v>
          </cell>
        </row>
        <row r="82">
          <cell r="A82" t="str">
            <v>LDNO LV: LV Medium Non-Domestic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  <cell r="J82" t="str">
            <v/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</row>
        <row r="83">
          <cell r="A83" t="str">
            <v>LDNO HV: LV Medium Non-Domestic</v>
          </cell>
          <cell r="B83">
            <v>1429.499</v>
          </cell>
          <cell r="C83">
            <v>16</v>
          </cell>
          <cell r="D83">
            <v>14030.628769999999</v>
          </cell>
          <cell r="E83">
            <v>13109.07677</v>
          </cell>
          <cell r="F83">
            <v>921.55200000000002</v>
          </cell>
          <cell r="G83">
            <v>0</v>
          </cell>
          <cell r="H83">
            <v>0</v>
          </cell>
          <cell r="I83">
            <v>0.98150672158567442</v>
          </cell>
          <cell r="J83">
            <v>876.91429812499996</v>
          </cell>
          <cell r="K83">
            <v>0.91703993986704446</v>
          </cell>
          <cell r="L83">
            <v>12965.72954</v>
          </cell>
          <cell r="M83">
            <v>143.34723</v>
          </cell>
          <cell r="N83">
            <v>0</v>
          </cell>
          <cell r="O83">
            <v>0.98906504000891593</v>
          </cell>
          <cell r="P83">
            <v>1.0934959991084101E-2</v>
          </cell>
          <cell r="Q83">
            <v>0</v>
          </cell>
          <cell r="R83">
            <v>6.5681447004744611E-2</v>
          </cell>
          <cell r="S83">
            <v>0</v>
          </cell>
          <cell r="T83">
            <v>0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697.18947397600004</v>
          </cell>
          <cell r="C85">
            <v>5</v>
          </cell>
          <cell r="D85">
            <v>18655.415135244839</v>
          </cell>
          <cell r="E85">
            <v>18152.445135244838</v>
          </cell>
          <cell r="F85">
            <v>502.97</v>
          </cell>
          <cell r="G85">
            <v>0</v>
          </cell>
          <cell r="H85">
            <v>0</v>
          </cell>
          <cell r="I85">
            <v>2.6758027525652275</v>
          </cell>
          <cell r="J85">
            <v>3731.0830270489678</v>
          </cell>
          <cell r="K85">
            <v>2.603660240554595</v>
          </cell>
          <cell r="L85">
            <v>17978.189002868159</v>
          </cell>
          <cell r="M85">
            <v>174.25613237668003</v>
          </cell>
          <cell r="N85">
            <v>0</v>
          </cell>
          <cell r="O85">
            <v>0.99040040440401378</v>
          </cell>
          <cell r="P85">
            <v>9.5995955959863408E-3</v>
          </cell>
          <cell r="Q85">
            <v>0</v>
          </cell>
          <cell r="R85">
            <v>2.6961072501129248E-2</v>
          </cell>
          <cell r="S85">
            <v>0</v>
          </cell>
          <cell r="T85">
            <v>0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1194.1706718120001</v>
          </cell>
          <cell r="C87">
            <v>14</v>
          </cell>
          <cell r="D87">
            <v>32377.562761931043</v>
          </cell>
          <cell r="E87">
            <v>24114.692761931045</v>
          </cell>
          <cell r="F87">
            <v>8262.869999999999</v>
          </cell>
          <cell r="G87">
            <v>0</v>
          </cell>
          <cell r="H87">
            <v>0</v>
          </cell>
          <cell r="I87">
            <v>2.7113011168497603</v>
          </cell>
          <cell r="J87">
            <v>2312.6830544236459</v>
          </cell>
          <cell r="K87">
            <v>2.0193673593859165</v>
          </cell>
          <cell r="L87">
            <v>23897.897180419928</v>
          </cell>
          <cell r="M87">
            <v>216.79558151111996</v>
          </cell>
          <cell r="N87">
            <v>0</v>
          </cell>
          <cell r="O87">
            <v>0.99100981365794705</v>
          </cell>
          <cell r="P87">
            <v>8.9901863420531313E-3</v>
          </cell>
          <cell r="Q87">
            <v>0</v>
          </cell>
          <cell r="R87">
            <v>0.25520358220771738</v>
          </cell>
          <cell r="S87">
            <v>0</v>
          </cell>
          <cell r="T87">
            <v>0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1271373.3186573919</v>
          </cell>
          <cell r="C89">
            <v>3011</v>
          </cell>
          <cell r="D89">
            <v>34921894.693347678</v>
          </cell>
          <cell r="E89">
            <v>28372056.523847677</v>
          </cell>
          <cell r="F89">
            <v>112209.43150000001</v>
          </cell>
          <cell r="G89">
            <v>5851714.0179999992</v>
          </cell>
          <cell r="H89">
            <v>585914.72</v>
          </cell>
          <cell r="I89">
            <v>2.7467852424515438</v>
          </cell>
          <cell r="J89">
            <v>11598.105178793649</v>
          </cell>
          <cell r="K89">
            <v>2.2316070431468087</v>
          </cell>
          <cell r="L89">
            <v>17262289.36688029</v>
          </cell>
          <cell r="M89">
            <v>10554979.883112393</v>
          </cell>
          <cell r="N89">
            <v>554787.27385499259</v>
          </cell>
          <cell r="O89">
            <v>0.60842573580701664</v>
          </cell>
          <cell r="P89">
            <v>0.37202026135259436</v>
          </cell>
          <cell r="Q89">
            <v>1.9554002840388926E-2</v>
          </cell>
          <cell r="R89">
            <v>3.2131541683325373E-3</v>
          </cell>
          <cell r="S89">
            <v>0.1675657655286012</v>
          </cell>
          <cell r="T89">
            <v>1.6777861715264027E-2</v>
          </cell>
        </row>
        <row r="90">
          <cell r="A90" t="str">
            <v>LDNO LV: LV HH Metered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/>
          </cell>
          <cell r="J90" t="str">
            <v/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</row>
        <row r="91">
          <cell r="A91" t="str">
            <v>LDNO HV: LV HH Metered</v>
          </cell>
          <cell r="B91">
            <v>48024.499000000003</v>
          </cell>
          <cell r="C91">
            <v>51</v>
          </cell>
          <cell r="D91">
            <v>444513.34112000006</v>
          </cell>
          <cell r="E91">
            <v>383748.34462000005</v>
          </cell>
          <cell r="F91">
            <v>623.60249999999996</v>
          </cell>
          <cell r="G91">
            <v>56585.074000000001</v>
          </cell>
          <cell r="H91">
            <v>3556.32</v>
          </cell>
          <cell r="I91">
            <v>0.92559703979421015</v>
          </cell>
          <cell r="J91">
            <v>8715.94786509804</v>
          </cell>
          <cell r="K91">
            <v>0.79906787704333992</v>
          </cell>
          <cell r="L91">
            <v>248651.80074000001</v>
          </cell>
          <cell r="M91">
            <v>128237.31072000004</v>
          </cell>
          <cell r="N91">
            <v>6859.2331599999989</v>
          </cell>
          <cell r="O91">
            <v>0.64795537029931172</v>
          </cell>
          <cell r="P91">
            <v>0.33417032937818858</v>
          </cell>
          <cell r="Q91">
            <v>1.7874300322499717E-2</v>
          </cell>
          <cell r="R91">
            <v>1.4028881527577218E-3</v>
          </cell>
          <cell r="S91">
            <v>0.1272966832838531</v>
          </cell>
          <cell r="T91">
            <v>8.0004797854648473E-3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7284.3409498359997</v>
          </cell>
          <cell r="C93">
            <v>14</v>
          </cell>
          <cell r="D93">
            <v>183734.20642578095</v>
          </cell>
          <cell r="E93">
            <v>131202.25442578096</v>
          </cell>
          <cell r="F93">
            <v>383.25</v>
          </cell>
          <cell r="G93">
            <v>49357.051999999996</v>
          </cell>
          <cell r="H93">
            <v>2791.65</v>
          </cell>
          <cell r="I93">
            <v>2.5223174984679648</v>
          </cell>
          <cell r="J93">
            <v>13123.871887555782</v>
          </cell>
          <cell r="K93">
            <v>1.8011547692414764</v>
          </cell>
          <cell r="L93">
            <v>87963.295321437487</v>
          </cell>
          <cell r="M93">
            <v>40421.853321237271</v>
          </cell>
          <cell r="N93">
            <v>2817.1057831061999</v>
          </cell>
          <cell r="O93">
            <v>0.67044042578701979</v>
          </cell>
          <cell r="P93">
            <v>0.30808810030092337</v>
          </cell>
          <cell r="Q93">
            <v>2.1471473912056838E-2</v>
          </cell>
          <cell r="R93">
            <v>2.0858935712377161E-3</v>
          </cell>
          <cell r="S93">
            <v>0.26863289618276753</v>
          </cell>
          <cell r="T93">
            <v>1.5193959003641934E-2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2135952.9565046998</v>
          </cell>
          <cell r="C96">
            <v>582</v>
          </cell>
          <cell r="D96">
            <v>42742353.973721318</v>
          </cell>
          <cell r="E96">
            <v>33364302.838721316</v>
          </cell>
          <cell r="F96">
            <v>162296.52000000002</v>
          </cell>
          <cell r="G96">
            <v>8550251.6549999993</v>
          </cell>
          <cell r="H96">
            <v>665502.96</v>
          </cell>
          <cell r="I96">
            <v>2.0010906065864598</v>
          </cell>
          <cell r="J96">
            <v>73440.470745225626</v>
          </cell>
          <cell r="K96">
            <v>1.5620335989664811</v>
          </cell>
          <cell r="L96">
            <v>20646647.594505761</v>
          </cell>
          <cell r="M96">
            <v>12042140.081360826</v>
          </cell>
          <cell r="N96">
            <v>675515.16285473004</v>
          </cell>
          <cell r="O96">
            <v>0.61882448718646876</v>
          </cell>
          <cell r="P96">
            <v>0.36092886878442987</v>
          </cell>
          <cell r="Q96">
            <v>2.0246644029101465E-2</v>
          </cell>
          <cell r="R96">
            <v>3.7970889506877071E-3</v>
          </cell>
          <cell r="S96">
            <v>0.20004166500181134</v>
          </cell>
          <cell r="T96">
            <v>1.5570105483875826E-2</v>
          </cell>
        </row>
        <row r="97">
          <cell r="A97" t="str">
            <v>LDNO HV: HV HH Metered</v>
          </cell>
          <cell r="B97">
            <v>6523.5853999999999</v>
          </cell>
          <cell r="C97">
            <v>38</v>
          </cell>
          <cell r="D97">
            <v>106578.70704851317</v>
          </cell>
          <cell r="E97">
            <v>64251.462048513175</v>
          </cell>
          <cell r="F97">
            <v>6290.0450000000001</v>
          </cell>
          <cell r="G97">
            <v>35984.620000000003</v>
          </cell>
          <cell r="H97">
            <v>52.58</v>
          </cell>
          <cell r="I97">
            <v>1.6337443371020048</v>
          </cell>
          <cell r="J97">
            <v>2804.702817066136</v>
          </cell>
          <cell r="K97">
            <v>0.98491026190157915</v>
          </cell>
          <cell r="L97">
            <v>40514.316131437634</v>
          </cell>
          <cell r="M97">
            <v>22578.670035915289</v>
          </cell>
          <cell r="N97">
            <v>1158.4758811602533</v>
          </cell>
          <cell r="O97">
            <v>0.63055866496621094</v>
          </cell>
          <cell r="P97">
            <v>0.35141099231122908</v>
          </cell>
          <cell r="Q97">
            <v>1.8030342722560058E-2</v>
          </cell>
          <cell r="R97">
            <v>5.9017839249418343E-2</v>
          </cell>
          <cell r="S97">
            <v>0.33763423292065547</v>
          </cell>
          <cell r="T97">
            <v>4.9334432229569366E-4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8960.4887930230052</v>
          </cell>
          <cell r="C101">
            <v>0</v>
          </cell>
          <cell r="D101">
            <v>236646.50902373757</v>
          </cell>
          <cell r="E101">
            <v>236646.50902373757</v>
          </cell>
          <cell r="F101">
            <v>0</v>
          </cell>
          <cell r="G101">
            <v>0</v>
          </cell>
          <cell r="H101">
            <v>0</v>
          </cell>
          <cell r="I101">
            <v>2.6410000000000005</v>
          </cell>
          <cell r="J101" t="str">
            <v/>
          </cell>
          <cell r="K101">
            <v>2.6410000000000005</v>
          </cell>
          <cell r="L101">
            <v>236646.50902373757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LDNO LV: NHH UMS category A</v>
          </cell>
          <cell r="B102">
            <v>3.5879999999999996</v>
          </cell>
          <cell r="C102">
            <v>0</v>
          </cell>
          <cell r="D102">
            <v>64.512239999999991</v>
          </cell>
          <cell r="E102">
            <v>64.512239999999991</v>
          </cell>
          <cell r="F102">
            <v>0</v>
          </cell>
          <cell r="G102">
            <v>0</v>
          </cell>
          <cell r="H102">
            <v>0</v>
          </cell>
          <cell r="I102">
            <v>1.798</v>
          </cell>
          <cell r="J102" t="str">
            <v/>
          </cell>
          <cell r="K102">
            <v>1.798</v>
          </cell>
          <cell r="L102">
            <v>64.512239999999991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LDNO HV: NHH UMS category A</v>
          </cell>
          <cell r="B103">
            <v>100.69021448822841</v>
          </cell>
          <cell r="C103">
            <v>0</v>
          </cell>
          <cell r="D103">
            <v>871.97725746805804</v>
          </cell>
          <cell r="E103">
            <v>871.97725746805804</v>
          </cell>
          <cell r="F103">
            <v>0</v>
          </cell>
          <cell r="G103">
            <v>0</v>
          </cell>
          <cell r="H103">
            <v>0</v>
          </cell>
          <cell r="I103">
            <v>0.8660000000000001</v>
          </cell>
          <cell r="J103" t="str">
            <v/>
          </cell>
          <cell r="K103">
            <v>0.8660000000000001</v>
          </cell>
          <cell r="L103">
            <v>871.97725746805804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5705.1957025552883</v>
          </cell>
          <cell r="C105">
            <v>0</v>
          </cell>
          <cell r="D105">
            <v>172696.27391634858</v>
          </cell>
          <cell r="E105">
            <v>172696.27391634858</v>
          </cell>
          <cell r="F105">
            <v>0</v>
          </cell>
          <cell r="G105">
            <v>0</v>
          </cell>
          <cell r="H105">
            <v>0</v>
          </cell>
          <cell r="I105">
            <v>3.0270000000000001</v>
          </cell>
          <cell r="J105" t="str">
            <v/>
          </cell>
          <cell r="K105">
            <v>3.0270000000000001</v>
          </cell>
          <cell r="L105">
            <v>172696.27391634858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LDNO LV: NHH UMS category B</v>
          </cell>
          <cell r="B106">
            <v>1.7939999999999998</v>
          </cell>
          <cell r="C106">
            <v>0</v>
          </cell>
          <cell r="D106">
            <v>36.974339999999998</v>
          </cell>
          <cell r="E106">
            <v>36.974339999999998</v>
          </cell>
          <cell r="F106">
            <v>0</v>
          </cell>
          <cell r="G106">
            <v>0</v>
          </cell>
          <cell r="H106">
            <v>0</v>
          </cell>
          <cell r="I106">
            <v>2.0609999999999999</v>
          </cell>
          <cell r="J106" t="str">
            <v/>
          </cell>
          <cell r="K106">
            <v>2.0609999999999999</v>
          </cell>
          <cell r="L106">
            <v>36.974339999999998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LDNO HV: NHH UMS category B</v>
          </cell>
          <cell r="B107">
            <v>64.110049379773386</v>
          </cell>
          <cell r="C107">
            <v>0</v>
          </cell>
          <cell r="D107">
            <v>635.97168984735197</v>
          </cell>
          <cell r="E107">
            <v>635.97168984735197</v>
          </cell>
          <cell r="F107">
            <v>0</v>
          </cell>
          <cell r="G107">
            <v>0</v>
          </cell>
          <cell r="H107">
            <v>0</v>
          </cell>
          <cell r="I107">
            <v>0.99199999999999999</v>
          </cell>
          <cell r="J107" t="str">
            <v/>
          </cell>
          <cell r="K107">
            <v>0.99199999999999999</v>
          </cell>
          <cell r="L107">
            <v>635.97168984735197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418.94455251370533</v>
          </cell>
          <cell r="C109">
            <v>0</v>
          </cell>
          <cell r="D109">
            <v>20369.084143216354</v>
          </cell>
          <cell r="E109">
            <v>20369.084143216354</v>
          </cell>
          <cell r="F109">
            <v>0</v>
          </cell>
          <cell r="G109">
            <v>0</v>
          </cell>
          <cell r="H109">
            <v>0</v>
          </cell>
          <cell r="I109">
            <v>4.8620000000000001</v>
          </cell>
          <cell r="J109" t="str">
            <v/>
          </cell>
          <cell r="K109">
            <v>4.8620000000000001</v>
          </cell>
          <cell r="L109">
            <v>20369.084143216354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LDNO LV: NHH UMS category C</v>
          </cell>
          <cell r="B110">
            <v>0.89699999999999991</v>
          </cell>
          <cell r="C110">
            <v>0</v>
          </cell>
          <cell r="D110">
            <v>29.6907</v>
          </cell>
          <cell r="E110">
            <v>29.6907</v>
          </cell>
          <cell r="F110">
            <v>0</v>
          </cell>
          <cell r="G110">
            <v>0</v>
          </cell>
          <cell r="H110">
            <v>0</v>
          </cell>
          <cell r="I110">
            <v>3.3100000000000005</v>
          </cell>
          <cell r="J110" t="str">
            <v/>
          </cell>
          <cell r="K110">
            <v>3.3100000000000005</v>
          </cell>
          <cell r="L110">
            <v>29.6907</v>
          </cell>
          <cell r="M110">
            <v>0</v>
          </cell>
          <cell r="N110">
            <v>0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LDNO HV: NHH UMS category C</v>
          </cell>
          <cell r="B111">
            <v>4.7077361319982565</v>
          </cell>
          <cell r="C111">
            <v>0</v>
          </cell>
          <cell r="D111">
            <v>75.04131394405222</v>
          </cell>
          <cell r="E111">
            <v>75.04131394405222</v>
          </cell>
          <cell r="F111">
            <v>0</v>
          </cell>
          <cell r="G111">
            <v>0</v>
          </cell>
          <cell r="H111">
            <v>0</v>
          </cell>
          <cell r="I111">
            <v>1.5940000000000003</v>
          </cell>
          <cell r="J111" t="str">
            <v/>
          </cell>
          <cell r="K111">
            <v>1.5940000000000003</v>
          </cell>
          <cell r="L111">
            <v>75.04131394405222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</row>
        <row r="114">
          <cell r="A114" t="str">
            <v>LDNO LV: NHH UMS category D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</row>
        <row r="115">
          <cell r="A115" t="str">
            <v>LDNO HV: NHH UMS category D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 t="str">
            <v/>
          </cell>
          <cell r="J115" t="str">
            <v/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146414.17686619601</v>
          </cell>
          <cell r="C117">
            <v>0</v>
          </cell>
          <cell r="D117">
            <v>4475221.4877267508</v>
          </cell>
          <cell r="E117">
            <v>4475221.4877267508</v>
          </cell>
          <cell r="F117">
            <v>0</v>
          </cell>
          <cell r="G117">
            <v>0</v>
          </cell>
          <cell r="H117">
            <v>0</v>
          </cell>
          <cell r="I117">
            <v>3.0565492929120763</v>
          </cell>
          <cell r="J117" t="str">
            <v/>
          </cell>
          <cell r="K117">
            <v>3.0565492929120763</v>
          </cell>
          <cell r="L117">
            <v>2677150.3352185735</v>
          </cell>
          <cell r="M117">
            <v>945035.87251719809</v>
          </cell>
          <cell r="N117">
            <v>853035.27999097947</v>
          </cell>
          <cell r="O117">
            <v>0.59821627657103249</v>
          </cell>
          <cell r="P117">
            <v>0.21117074877946249</v>
          </cell>
          <cell r="Q117">
            <v>0.19061297464950505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842.08299999999997</v>
          </cell>
          <cell r="C121">
            <v>0</v>
          </cell>
          <cell r="D121">
            <v>-6719.8223400000006</v>
          </cell>
          <cell r="E121">
            <v>-6719.8223400000006</v>
          </cell>
          <cell r="F121">
            <v>0</v>
          </cell>
          <cell r="G121">
            <v>0</v>
          </cell>
          <cell r="H121">
            <v>0</v>
          </cell>
          <cell r="I121">
            <v>-0.79800000000000015</v>
          </cell>
          <cell r="J121" t="str">
            <v/>
          </cell>
          <cell r="K121">
            <v>-0.79800000000000015</v>
          </cell>
          <cell r="L121">
            <v>-6719.8223400000006</v>
          </cell>
          <cell r="M121">
            <v>0</v>
          </cell>
          <cell r="N121">
            <v>0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LDNO LV: LV Generation NHH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 t="str">
            <v/>
          </cell>
          <cell r="J122" t="str">
            <v/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4005.8239999999996</v>
          </cell>
          <cell r="C128">
            <v>87</v>
          </cell>
          <cell r="D128">
            <v>-31686.135519999996</v>
          </cell>
          <cell r="E128">
            <v>-31966.47552</v>
          </cell>
          <cell r="F128">
            <v>0</v>
          </cell>
          <cell r="G128">
            <v>0</v>
          </cell>
          <cell r="H128">
            <v>280.34000000000003</v>
          </cell>
          <cell r="I128">
            <v>-0.7910016895400297</v>
          </cell>
          <cell r="J128">
            <v>-364.20845425287354</v>
          </cell>
          <cell r="K128">
            <v>-0.79800000000000015</v>
          </cell>
          <cell r="L128">
            <v>-31966.47552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-8.8474026699485644E-3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1899.8530000000001</v>
          </cell>
          <cell r="C132">
            <v>11</v>
          </cell>
          <cell r="D132">
            <v>-15011.598720000004</v>
          </cell>
          <cell r="E132">
            <v>-15265.738720000005</v>
          </cell>
          <cell r="F132">
            <v>0</v>
          </cell>
          <cell r="G132">
            <v>0</v>
          </cell>
          <cell r="H132">
            <v>254.14000000000001</v>
          </cell>
          <cell r="I132">
            <v>-0.7901452754502587</v>
          </cell>
          <cell r="J132">
            <v>-1364.690792727273</v>
          </cell>
          <cell r="K132">
            <v>-0.80352209986772694</v>
          </cell>
          <cell r="L132">
            <v>-9050.6738800000039</v>
          </cell>
          <cell r="M132">
            <v>-5413.1540400000004</v>
          </cell>
          <cell r="N132">
            <v>-801.91079999999999</v>
          </cell>
          <cell r="O132">
            <v>0.59287493687694937</v>
          </cell>
          <cell r="P132">
            <v>0.35459496191351025</v>
          </cell>
          <cell r="Q132">
            <v>5.2530101209540402E-2</v>
          </cell>
          <cell r="R132">
            <v>0</v>
          </cell>
          <cell r="S132">
            <v>0</v>
          </cell>
          <cell r="T132">
            <v>-1.6929575905956534E-2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 t="str">
            <v/>
          </cell>
          <cell r="J136" t="str">
            <v/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 t="str">
            <v/>
          </cell>
          <cell r="J139" t="str">
            <v/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26486.334000000003</v>
          </cell>
          <cell r="C142">
            <v>16</v>
          </cell>
          <cell r="D142">
            <v>-128221.02662</v>
          </cell>
          <cell r="E142">
            <v>-130577.62662000001</v>
          </cell>
          <cell r="F142">
            <v>2192.9199999999996</v>
          </cell>
          <cell r="G142">
            <v>0</v>
          </cell>
          <cell r="H142">
            <v>163.67999999999998</v>
          </cell>
          <cell r="I142">
            <v>-0.48410258142935148</v>
          </cell>
          <cell r="J142">
            <v>-8013.8141637500003</v>
          </cell>
          <cell r="K142">
            <v>-0.49299999999999999</v>
          </cell>
          <cell r="L142">
            <v>-130577.62662000001</v>
          </cell>
          <cell r="M142">
            <v>0</v>
          </cell>
          <cell r="N142">
            <v>0</v>
          </cell>
          <cell r="O142">
            <v>1</v>
          </cell>
          <cell r="P142">
            <v>0</v>
          </cell>
          <cell r="Q142">
            <v>0</v>
          </cell>
          <cell r="R142">
            <v>-1.7102655140166741E-2</v>
          </cell>
          <cell r="S142">
            <v>0</v>
          </cell>
          <cell r="T142">
            <v>-1.2765456985856722E-3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96997.182000000001</v>
          </cell>
          <cell r="C145">
            <v>24</v>
          </cell>
          <cell r="D145">
            <v>-491296.75309000007</v>
          </cell>
          <cell r="E145">
            <v>-495551.4730900001</v>
          </cell>
          <cell r="F145">
            <v>3289.3799999999992</v>
          </cell>
          <cell r="G145">
            <v>0</v>
          </cell>
          <cell r="H145">
            <v>965.34</v>
          </cell>
          <cell r="I145">
            <v>-0.50650621281966746</v>
          </cell>
          <cell r="J145">
            <v>-20470.69804541667</v>
          </cell>
          <cell r="K145">
            <v>-0.5108926495307875</v>
          </cell>
          <cell r="L145">
            <v>-310790.77622000006</v>
          </cell>
          <cell r="M145">
            <v>-155285.15343999997</v>
          </cell>
          <cell r="N145">
            <v>-29475.543429999998</v>
          </cell>
          <cell r="O145">
            <v>0.62716144153920306</v>
          </cell>
          <cell r="P145">
            <v>0.31335827229353769</v>
          </cell>
          <cell r="Q145">
            <v>5.9480286167259089E-2</v>
          </cell>
          <cell r="R145">
            <v>-6.6953017281541479E-3</v>
          </cell>
          <cell r="S145">
            <v>0</v>
          </cell>
          <cell r="T145">
            <v>-1.9648817011887732E-3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9010382.5513402149</v>
          </cell>
          <cell r="C165">
            <v>1106738</v>
          </cell>
          <cell r="D165">
            <v>264579113.33813143</v>
          </cell>
          <cell r="E165">
            <v>230453005.38363147</v>
          </cell>
          <cell r="F165">
            <v>18322733.805499997</v>
          </cell>
          <cell r="G165">
            <v>14543892.418999998</v>
          </cell>
          <cell r="H165">
            <v>1259481.73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75</v>
      </c>
    </row>
    <row r="3" spans="1:1" x14ac:dyDescent="0.2">
      <c r="A3" s="28"/>
    </row>
    <row r="4" spans="1:1" x14ac:dyDescent="0.2">
      <c r="A4" s="29" t="s">
        <v>64</v>
      </c>
    </row>
    <row r="5" spans="1:1" x14ac:dyDescent="0.2">
      <c r="A5" s="30" t="s">
        <v>72</v>
      </c>
    </row>
    <row r="6" spans="1:1" x14ac:dyDescent="0.2">
      <c r="A6" s="31"/>
    </row>
    <row r="7" spans="1:1" x14ac:dyDescent="0.2">
      <c r="A7" s="32" t="s">
        <v>65</v>
      </c>
    </row>
    <row r="8" spans="1:1" x14ac:dyDescent="0.2">
      <c r="A8" s="29" t="s">
        <v>66</v>
      </c>
    </row>
    <row r="9" spans="1:1" ht="12.75" customHeight="1" x14ac:dyDescent="0.2">
      <c r="A9" s="29" t="s">
        <v>76</v>
      </c>
    </row>
    <row r="11" spans="1:1" ht="15" x14ac:dyDescent="0.25">
      <c r="A11" s="36" t="s">
        <v>67</v>
      </c>
    </row>
    <row r="13" spans="1:1" x14ac:dyDescent="0.2">
      <c r="A13" s="29" t="s">
        <v>73</v>
      </c>
    </row>
    <row r="14" spans="1:1" x14ac:dyDescent="0.2">
      <c r="A14" s="29" t="s">
        <v>61</v>
      </c>
    </row>
    <row r="15" spans="1:1" x14ac:dyDescent="0.2">
      <c r="A15" s="33" t="s">
        <v>62</v>
      </c>
    </row>
    <row r="16" spans="1:1" x14ac:dyDescent="0.2">
      <c r="A16" s="29" t="s">
        <v>74</v>
      </c>
    </row>
    <row r="17" spans="1:1" x14ac:dyDescent="0.2">
      <c r="A17" s="33" t="s">
        <v>63</v>
      </c>
    </row>
    <row r="18" spans="1:1" x14ac:dyDescent="0.2">
      <c r="A18" s="34" t="s">
        <v>70</v>
      </c>
    </row>
    <row r="19" spans="1:1" x14ac:dyDescent="0.2">
      <c r="A19" s="35" t="s">
        <v>69</v>
      </c>
    </row>
    <row r="20" spans="1:1" x14ac:dyDescent="0.2">
      <c r="A20" s="35" t="s">
        <v>68</v>
      </c>
    </row>
    <row r="21" spans="1:1" x14ac:dyDescent="0.2">
      <c r="A21" s="29" t="s">
        <v>71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abSelected="1" topLeftCell="AF1" zoomScale="70" zoomScaleNormal="70" workbookViewId="0">
      <selection activeCell="AS4" sqref="AS4:AV26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57"/>
      <c r="E4" s="58"/>
      <c r="F4" s="57" t="s">
        <v>58</v>
      </c>
      <c r="G4" s="58"/>
      <c r="H4" s="57" t="s">
        <v>92</v>
      </c>
      <c r="I4" s="58"/>
      <c r="J4" s="57" t="s">
        <v>0</v>
      </c>
      <c r="K4" s="58"/>
      <c r="L4" s="57" t="s">
        <v>32</v>
      </c>
      <c r="M4" s="58"/>
      <c r="N4" s="57" t="s">
        <v>1</v>
      </c>
      <c r="O4" s="58"/>
      <c r="P4" s="57" t="s">
        <v>31</v>
      </c>
      <c r="Q4" s="58"/>
      <c r="R4" s="57" t="s">
        <v>2</v>
      </c>
      <c r="S4" s="58"/>
      <c r="T4" s="57" t="s">
        <v>33</v>
      </c>
      <c r="U4" s="58"/>
      <c r="V4" s="57" t="s">
        <v>59</v>
      </c>
      <c r="W4" s="58"/>
      <c r="X4" s="57" t="s">
        <v>60</v>
      </c>
      <c r="Y4" s="58"/>
      <c r="Z4" s="57" t="s">
        <v>3</v>
      </c>
      <c r="AA4" s="58"/>
      <c r="AB4" s="57" t="s">
        <v>4</v>
      </c>
      <c r="AC4" s="58"/>
      <c r="AD4" s="57" t="s">
        <v>5</v>
      </c>
      <c r="AE4" s="58"/>
      <c r="AF4" s="57" t="s">
        <v>6</v>
      </c>
      <c r="AG4" s="58"/>
      <c r="AH4" s="57" t="s">
        <v>34</v>
      </c>
      <c r="AI4" s="58"/>
      <c r="AJ4" s="57" t="s">
        <v>7</v>
      </c>
      <c r="AK4" s="58"/>
      <c r="AL4" s="57" t="s">
        <v>8</v>
      </c>
      <c r="AM4" s="58"/>
      <c r="AN4" s="57" t="s">
        <v>9</v>
      </c>
      <c r="AO4" s="58"/>
      <c r="AP4" s="57" t="s">
        <v>10</v>
      </c>
      <c r="AQ4" s="58"/>
    </row>
    <row r="5" spans="2:48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</row>
    <row r="6" spans="2:48" ht="5.25" customHeight="1" thickBot="1" x14ac:dyDescent="0.3"/>
    <row r="7" spans="2:48" x14ac:dyDescent="0.25">
      <c r="B7" s="5" t="s">
        <v>14</v>
      </c>
      <c r="D7" s="6"/>
      <c r="E7" s="7"/>
      <c r="F7" s="6"/>
      <c r="G7" s="7"/>
      <c r="H7" s="6">
        <v>0</v>
      </c>
      <c r="I7" s="7">
        <v>0</v>
      </c>
      <c r="J7" s="6">
        <v>-5.3392499106930114E-4</v>
      </c>
      <c r="K7" s="7">
        <v>-2.0909580292172839E-3</v>
      </c>
      <c r="L7" s="6">
        <v>-5.3392499106930114E-4</v>
      </c>
      <c r="M7" s="7">
        <v>-2.0909580292172839E-3</v>
      </c>
      <c r="N7" s="6">
        <v>-8.8217877744078965E-4</v>
      </c>
      <c r="O7" s="7">
        <v>-3.4547901460852243E-3</v>
      </c>
      <c r="P7" s="6">
        <v>-2.7857553708277027E-4</v>
      </c>
      <c r="Q7" s="7">
        <v>-1.0909580292170471E-3</v>
      </c>
      <c r="R7" s="6">
        <v>-2.3226083096239414E-5</v>
      </c>
      <c r="S7" s="7">
        <v>-9.0958029216810048E-5</v>
      </c>
      <c r="T7" s="6">
        <v>-2.7857553708277027E-4</v>
      </c>
      <c r="U7" s="7">
        <v>-1.0909580292170471E-3</v>
      </c>
      <c r="V7" s="6">
        <v>0</v>
      </c>
      <c r="W7" s="7">
        <v>0</v>
      </c>
      <c r="X7" s="6">
        <v>-2.0427956318920248E-3</v>
      </c>
      <c r="Y7" s="7">
        <v>-8.0000000000000435E-3</v>
      </c>
      <c r="Z7" s="6">
        <v>-2.0427956318920248E-3</v>
      </c>
      <c r="AA7" s="7">
        <v>-8.0000000000000435E-3</v>
      </c>
      <c r="AB7" s="6">
        <v>-2.855433620116421E-3</v>
      </c>
      <c r="AC7" s="7">
        <v>-1.1182454379821826E-2</v>
      </c>
      <c r="AD7" s="6">
        <v>-2.855433620116421E-3</v>
      </c>
      <c r="AE7" s="7">
        <v>-1.1182454379821826E-2</v>
      </c>
      <c r="AF7" s="6">
        <v>-2.855433620116421E-3</v>
      </c>
      <c r="AG7" s="7">
        <v>-1.1182454379821826E-2</v>
      </c>
      <c r="AH7" s="6">
        <v>-2.855433620116421E-3</v>
      </c>
      <c r="AI7" s="7">
        <v>-1.1182454379821826E-2</v>
      </c>
      <c r="AJ7" s="6">
        <v>-2.6000841661298901E-3</v>
      </c>
      <c r="AK7" s="7">
        <v>-1.018245437982159E-2</v>
      </c>
      <c r="AL7" s="6">
        <v>-2.6000841661298901E-3</v>
      </c>
      <c r="AM7" s="7">
        <v>-1.018245437982159E-2</v>
      </c>
      <c r="AN7" s="6">
        <v>4.9331860441337305E-4</v>
      </c>
      <c r="AO7" s="7">
        <v>1.9315477609600524E-3</v>
      </c>
      <c r="AP7" s="6">
        <v>-0.21966206434764968</v>
      </c>
      <c r="AQ7" s="7">
        <v>-0.86006845223903949</v>
      </c>
      <c r="AS7" s="56"/>
      <c r="AU7" s="45"/>
      <c r="AV7" s="46"/>
    </row>
    <row r="8" spans="2:48" x14ac:dyDescent="0.25">
      <c r="B8" s="5" t="s">
        <v>15</v>
      </c>
      <c r="D8" s="8"/>
      <c r="E8" s="9"/>
      <c r="F8" s="8"/>
      <c r="G8" s="9"/>
      <c r="H8" s="8">
        <v>0</v>
      </c>
      <c r="I8" s="9">
        <v>0</v>
      </c>
      <c r="J8" s="8">
        <v>-2.6887425395427655E-4</v>
      </c>
      <c r="K8" s="9">
        <v>-5.9608559204795655E-4</v>
      </c>
      <c r="L8" s="8">
        <v>-2.6887425395427655E-4</v>
      </c>
      <c r="M8" s="9">
        <v>-5.9608559204795655E-4</v>
      </c>
      <c r="N8" s="8">
        <v>-4.422382286737303E-4</v>
      </c>
      <c r="O8" s="9">
        <v>-9.8042796023919986E-4</v>
      </c>
      <c r="P8" s="8">
        <v>-3.1911299622544576E-5</v>
      </c>
      <c r="Q8" s="9">
        <v>-7.0746327135443954E-5</v>
      </c>
      <c r="R8" s="8">
        <v>1.8981206263268824E-4</v>
      </c>
      <c r="S8" s="9">
        <v>4.2080725122699151E-4</v>
      </c>
      <c r="T8" s="8">
        <v>1.8981206263268824E-4</v>
      </c>
      <c r="U8" s="9">
        <v>4.2080725122699151E-4</v>
      </c>
      <c r="V8" s="8">
        <v>-3.3319462706593028E-2</v>
      </c>
      <c r="W8" s="9">
        <v>-7.3868179500586259E-2</v>
      </c>
      <c r="X8" s="8">
        <v>-1.6881454715551913E-2</v>
      </c>
      <c r="Y8" s="9">
        <v>-3.7425643328655951E-2</v>
      </c>
      <c r="Z8" s="8">
        <v>-1.6881454715551913E-2</v>
      </c>
      <c r="AA8" s="9">
        <v>-3.7425643328655951E-2</v>
      </c>
      <c r="AB8" s="8">
        <v>-1.772375946593141E-2</v>
      </c>
      <c r="AC8" s="9">
        <v>-3.9293005928201126E-2</v>
      </c>
      <c r="AD8" s="8">
        <v>-1.772375946593141E-2</v>
      </c>
      <c r="AE8" s="9">
        <v>-3.9293005928201126E-2</v>
      </c>
      <c r="AF8" s="8">
        <v>-1.754775487990512E-2</v>
      </c>
      <c r="AG8" s="9">
        <v>-3.8902809409487642E-2</v>
      </c>
      <c r="AH8" s="8">
        <v>-1.754775487990512E-2</v>
      </c>
      <c r="AI8" s="9">
        <v>-3.8902809409487642E-2</v>
      </c>
      <c r="AJ8" s="8">
        <v>-1.79150036440342E-2</v>
      </c>
      <c r="AK8" s="9">
        <v>-3.9716988133464678E-2</v>
      </c>
      <c r="AL8" s="8">
        <v>-1.79150036440342E-2</v>
      </c>
      <c r="AM8" s="9">
        <v>-3.9716988133464678E-2</v>
      </c>
      <c r="AN8" s="8">
        <v>-4.5492864600469307E-3</v>
      </c>
      <c r="AO8" s="9">
        <v>-1.0092507260479786E-2</v>
      </c>
      <c r="AP8" s="8">
        <v>-0.22152691802652613</v>
      </c>
      <c r="AQ8" s="9">
        <v>-0.49145334069627677</v>
      </c>
      <c r="AS8" s="56"/>
      <c r="AU8" s="45"/>
      <c r="AV8" s="46"/>
    </row>
    <row r="9" spans="2:48" x14ac:dyDescent="0.25">
      <c r="B9" s="5" t="s">
        <v>16</v>
      </c>
      <c r="D9" s="8"/>
      <c r="E9" s="9"/>
      <c r="F9" s="8"/>
      <c r="G9" s="9"/>
      <c r="H9" s="8">
        <v>0</v>
      </c>
      <c r="I9" s="9">
        <v>0</v>
      </c>
      <c r="J9" s="8">
        <v>0</v>
      </c>
      <c r="K9" s="9">
        <v>0</v>
      </c>
      <c r="L9" s="8">
        <v>0</v>
      </c>
      <c r="M9" s="9">
        <v>0</v>
      </c>
      <c r="N9" s="8">
        <v>3.1746031746031633E-3</v>
      </c>
      <c r="O9" s="9">
        <v>1.0000000000000013E-3</v>
      </c>
      <c r="P9" s="8">
        <v>3.1746031746031633E-3</v>
      </c>
      <c r="Q9" s="9">
        <v>1.0000000000000013E-3</v>
      </c>
      <c r="R9" s="8">
        <v>3.1746031746031633E-3</v>
      </c>
      <c r="S9" s="9">
        <v>1.0000000000000013E-3</v>
      </c>
      <c r="T9" s="8">
        <v>3.1746031746031633E-3</v>
      </c>
      <c r="U9" s="9">
        <v>1.0000000000000013E-3</v>
      </c>
      <c r="V9" s="8">
        <v>3.1746031746031855E-2</v>
      </c>
      <c r="W9" s="9">
        <v>1.0000000000000012E-2</v>
      </c>
      <c r="X9" s="8">
        <v>2.8571428571428692E-2</v>
      </c>
      <c r="Y9" s="9">
        <v>9.0000000000000583E-3</v>
      </c>
      <c r="Z9" s="8">
        <v>2.8571428571428692E-2</v>
      </c>
      <c r="AA9" s="9">
        <v>9.0000000000000583E-3</v>
      </c>
      <c r="AB9" s="8">
        <v>2.8571428571428692E-2</v>
      </c>
      <c r="AC9" s="9">
        <v>9.0000000000000583E-3</v>
      </c>
      <c r="AD9" s="8">
        <v>2.8571428571428692E-2</v>
      </c>
      <c r="AE9" s="9">
        <v>9.0000000000000583E-3</v>
      </c>
      <c r="AF9" s="8">
        <v>4.7619047619047672E-2</v>
      </c>
      <c r="AG9" s="9">
        <v>1.5000000000000019E-2</v>
      </c>
      <c r="AH9" s="8">
        <v>4.4444444444444509E-2</v>
      </c>
      <c r="AI9" s="9">
        <v>1.4000000000000018E-2</v>
      </c>
      <c r="AJ9" s="8">
        <v>7.9365079365079527E-2</v>
      </c>
      <c r="AK9" s="9">
        <v>2.5000000000000033E-2</v>
      </c>
      <c r="AL9" s="8">
        <v>7.9365079365079527E-2</v>
      </c>
      <c r="AM9" s="9">
        <v>2.5000000000000033E-2</v>
      </c>
      <c r="AN9" s="8">
        <v>8.2539682539682691E-2</v>
      </c>
      <c r="AO9" s="9">
        <v>2.6000000000000016E-2</v>
      </c>
      <c r="AP9" s="8">
        <v>-0.13333333333333341</v>
      </c>
      <c r="AQ9" s="9">
        <v>-4.2000000000000023E-2</v>
      </c>
      <c r="AS9" s="56"/>
      <c r="AU9" s="45"/>
      <c r="AV9" s="46"/>
    </row>
    <row r="10" spans="2:48" x14ac:dyDescent="0.25">
      <c r="B10" s="5" t="s">
        <v>17</v>
      </c>
      <c r="D10" s="8"/>
      <c r="E10" s="9"/>
      <c r="F10" s="8"/>
      <c r="G10" s="9"/>
      <c r="H10" s="8">
        <v>0</v>
      </c>
      <c r="I10" s="9">
        <v>0</v>
      </c>
      <c r="J10" s="8">
        <v>-1.840452566689299E-4</v>
      </c>
      <c r="K10" s="9">
        <v>-5.480022612853444E-4</v>
      </c>
      <c r="L10" s="8">
        <v>-1.840452566689299E-4</v>
      </c>
      <c r="M10" s="9">
        <v>-5.480022612853444E-4</v>
      </c>
      <c r="N10" s="8">
        <v>-4.3257629467929881E-4</v>
      </c>
      <c r="O10" s="9">
        <v>-1.2880135677127238E-3</v>
      </c>
      <c r="P10" s="8">
        <v>-5.5213577000678971E-4</v>
      </c>
      <c r="Q10" s="9">
        <v>-1.6440067838564749E-3</v>
      </c>
      <c r="R10" s="8">
        <v>-2.1628814733976043E-4</v>
      </c>
      <c r="S10" s="9">
        <v>-6.4400678385658286E-4</v>
      </c>
      <c r="T10" s="8">
        <v>-5.5213577000678971E-4</v>
      </c>
      <c r="U10" s="9">
        <v>-1.6440067838564749E-3</v>
      </c>
      <c r="V10" s="8">
        <v>-1.8531398984354186E-2</v>
      </c>
      <c r="W10" s="9">
        <v>-5.5177996608071898E-2</v>
      </c>
      <c r="X10" s="8">
        <v>-2.0058834731691566E-2</v>
      </c>
      <c r="Y10" s="9">
        <v>-5.9725998869357699E-2</v>
      </c>
      <c r="Z10" s="8">
        <v>-2.0058834731691566E-2</v>
      </c>
      <c r="AA10" s="9">
        <v>-5.9725998869357699E-2</v>
      </c>
      <c r="AB10" s="8">
        <v>-1.9396551573712784E-2</v>
      </c>
      <c r="AC10" s="9">
        <v>-5.7754023743497349E-2</v>
      </c>
      <c r="AD10" s="8">
        <v>-1.9396551573712784E-2</v>
      </c>
      <c r="AE10" s="9">
        <v>-5.7754023743497349E-2</v>
      </c>
      <c r="AF10" s="8">
        <v>-1.9060703951045532E-2</v>
      </c>
      <c r="AG10" s="9">
        <v>-5.6754023743497015E-2</v>
      </c>
      <c r="AH10" s="8">
        <v>-1.9396551573712784E-2</v>
      </c>
      <c r="AI10" s="9">
        <v>-5.7754023743497349E-2</v>
      </c>
      <c r="AJ10" s="8">
        <v>-1.9060703951045532E-2</v>
      </c>
      <c r="AK10" s="9">
        <v>-5.6754023743497015E-2</v>
      </c>
      <c r="AL10" s="8">
        <v>-1.9060703951045532E-2</v>
      </c>
      <c r="AM10" s="9">
        <v>-5.6754023743497015E-2</v>
      </c>
      <c r="AN10" s="8">
        <v>-1.5878941346210262E-2</v>
      </c>
      <c r="AO10" s="9">
        <v>-4.7388434134824228E-2</v>
      </c>
      <c r="AP10" s="8">
        <v>-0.24306353668651082</v>
      </c>
      <c r="AQ10" s="9">
        <v>-0.72538843413482412</v>
      </c>
      <c r="AS10" s="56"/>
      <c r="AU10" s="45"/>
      <c r="AV10" s="46"/>
    </row>
    <row r="11" spans="2:48" x14ac:dyDescent="0.25">
      <c r="B11" s="5" t="s">
        <v>18</v>
      </c>
      <c r="D11" s="8"/>
      <c r="E11" s="9"/>
      <c r="F11" s="8"/>
      <c r="G11" s="9"/>
      <c r="H11" s="8">
        <v>0</v>
      </c>
      <c r="I11" s="9">
        <v>0</v>
      </c>
      <c r="J11" s="8">
        <v>-3.8396071195279102E-4</v>
      </c>
      <c r="K11" s="9">
        <v>-1.0142876017242364E-3</v>
      </c>
      <c r="L11" s="8">
        <v>-3.8396071195279102E-4</v>
      </c>
      <c r="M11" s="9">
        <v>-1.0142876017242364E-3</v>
      </c>
      <c r="N11" s="8">
        <v>-2.5737467464115316E-4</v>
      </c>
      <c r="O11" s="9">
        <v>-6.7989232585472827E-4</v>
      </c>
      <c r="P11" s="8">
        <v>-5.1547295034093388E-4</v>
      </c>
      <c r="Q11" s="9">
        <v>-1.3616961482750059E-3</v>
      </c>
      <c r="R11" s="8">
        <v>-2.5761587499406602E-4</v>
      </c>
      <c r="S11" s="9">
        <v>-6.8052949137678749E-4</v>
      </c>
      <c r="T11" s="8">
        <v>-5.1547295034093388E-4</v>
      </c>
      <c r="U11" s="9">
        <v>-1.3616961482750059E-3</v>
      </c>
      <c r="V11" s="8">
        <v>-4.0195603340352104E-2</v>
      </c>
      <c r="W11" s="9">
        <v>-0.10618248389164078</v>
      </c>
      <c r="X11" s="8">
        <v>-4.0461943815476298E-3</v>
      </c>
      <c r="Y11" s="9">
        <v>-1.0688606067266571E-2</v>
      </c>
      <c r="Z11" s="8">
        <v>-4.0461943815476298E-3</v>
      </c>
      <c r="AA11" s="9">
        <v>-1.0688606067266571E-2</v>
      </c>
      <c r="AB11" s="8">
        <v>-2.2018874395282051E-3</v>
      </c>
      <c r="AC11" s="9">
        <v>-5.8166032637753107E-3</v>
      </c>
      <c r="AD11" s="8">
        <v>-2.2018874395282051E-3</v>
      </c>
      <c r="AE11" s="9">
        <v>-5.8166032637753107E-3</v>
      </c>
      <c r="AF11" s="8">
        <v>-1.3405551900618207E-3</v>
      </c>
      <c r="AG11" s="9">
        <v>-3.5412698913688742E-3</v>
      </c>
      <c r="AH11" s="8">
        <v>-1.0826981147149528E-3</v>
      </c>
      <c r="AI11" s="9">
        <v>-2.8601032344703421E-3</v>
      </c>
      <c r="AJ11" s="8">
        <v>6.2349937851857717E-4</v>
      </c>
      <c r="AK11" s="9">
        <v>1.6470635396468453E-3</v>
      </c>
      <c r="AL11" s="8">
        <v>6.2349937851857717E-4</v>
      </c>
      <c r="AM11" s="9">
        <v>1.6470635396468453E-3</v>
      </c>
      <c r="AN11" s="8">
        <v>-8.68141036795822E-3</v>
      </c>
      <c r="AO11" s="9">
        <v>-2.3178336314837424E-2</v>
      </c>
      <c r="AP11" s="8">
        <v>-0.24391554422434358</v>
      </c>
      <c r="AQ11" s="9">
        <v>-0.65122558165374733</v>
      </c>
      <c r="AS11" s="56"/>
      <c r="AU11" s="45"/>
      <c r="AV11" s="46"/>
    </row>
    <row r="12" spans="2:48" x14ac:dyDescent="0.25">
      <c r="B12" s="5" t="s">
        <v>19</v>
      </c>
      <c r="D12" s="8"/>
      <c r="E12" s="9"/>
      <c r="F12" s="8"/>
      <c r="G12" s="9"/>
      <c r="H12" s="8">
        <v>0</v>
      </c>
      <c r="I12" s="9">
        <v>0</v>
      </c>
      <c r="J12" s="8">
        <v>0</v>
      </c>
      <c r="K12" s="9">
        <v>0</v>
      </c>
      <c r="L12" s="8">
        <v>0</v>
      </c>
      <c r="M12" s="9">
        <v>0</v>
      </c>
      <c r="N12" s="8">
        <v>3.0581039755352979E-3</v>
      </c>
      <c r="O12" s="9">
        <v>1.000000000000036E-3</v>
      </c>
      <c r="P12" s="8">
        <v>3.0581039755352979E-3</v>
      </c>
      <c r="Q12" s="9">
        <v>1.000000000000036E-3</v>
      </c>
      <c r="R12" s="8">
        <v>3.0581039755352979E-3</v>
      </c>
      <c r="S12" s="9">
        <v>1.000000000000036E-3</v>
      </c>
      <c r="T12" s="8">
        <v>3.0581039755352979E-3</v>
      </c>
      <c r="U12" s="9">
        <v>1.000000000000036E-3</v>
      </c>
      <c r="V12" s="8">
        <v>3.0581039755351869E-2</v>
      </c>
      <c r="W12" s="9">
        <v>1.0000000000000066E-2</v>
      </c>
      <c r="X12" s="8">
        <v>2.7522935779816793E-2</v>
      </c>
      <c r="Y12" s="9">
        <v>9.000000000000067E-3</v>
      </c>
      <c r="Z12" s="8">
        <v>2.7522935779816793E-2</v>
      </c>
      <c r="AA12" s="9">
        <v>9.000000000000067E-3</v>
      </c>
      <c r="AB12" s="8">
        <v>2.7522935779816793E-2</v>
      </c>
      <c r="AC12" s="9">
        <v>9.000000000000067E-3</v>
      </c>
      <c r="AD12" s="8">
        <v>2.7522935779816793E-2</v>
      </c>
      <c r="AE12" s="9">
        <v>9.000000000000067E-3</v>
      </c>
      <c r="AF12" s="8">
        <v>4.5871559633027692E-2</v>
      </c>
      <c r="AG12" s="9">
        <v>1.5000000000000064E-2</v>
      </c>
      <c r="AH12" s="8">
        <v>4.5871559633027692E-2</v>
      </c>
      <c r="AI12" s="9">
        <v>1.5000000000000064E-2</v>
      </c>
      <c r="AJ12" s="8">
        <v>7.9510703363914415E-2</v>
      </c>
      <c r="AK12" s="9">
        <v>2.5999999999999978E-2</v>
      </c>
      <c r="AL12" s="8">
        <v>7.9510703363914415E-2</v>
      </c>
      <c r="AM12" s="9">
        <v>2.5999999999999978E-2</v>
      </c>
      <c r="AN12" s="8">
        <v>8.256880733944949E-2</v>
      </c>
      <c r="AO12" s="9">
        <v>2.6999999999999962E-2</v>
      </c>
      <c r="AP12" s="8">
        <v>-0.13761467889908274</v>
      </c>
      <c r="AQ12" s="9">
        <v>-4.5000000000000054E-2</v>
      </c>
      <c r="AS12" s="56"/>
      <c r="AU12" s="45"/>
      <c r="AV12" s="46"/>
    </row>
    <row r="13" spans="2:48" x14ac:dyDescent="0.25">
      <c r="B13" s="5" t="s">
        <v>20</v>
      </c>
      <c r="D13" s="8"/>
      <c r="E13" s="9"/>
      <c r="F13" s="8"/>
      <c r="G13" s="9"/>
      <c r="H13" s="8">
        <v>0</v>
      </c>
      <c r="I13" s="9">
        <v>0</v>
      </c>
      <c r="J13" s="8">
        <v>-2.1957165076680329E-4</v>
      </c>
      <c r="K13" s="9">
        <v>-6.3847314041943462E-4</v>
      </c>
      <c r="L13" s="8">
        <v>-2.1957165076680329E-4</v>
      </c>
      <c r="M13" s="9">
        <v>-6.3847314041943462E-4</v>
      </c>
      <c r="N13" s="8">
        <v>6.0690749236180785E-4</v>
      </c>
      <c r="O13" s="9">
        <v>1.7647730535299527E-3</v>
      </c>
      <c r="P13" s="8">
        <v>-3.5607097097589691E-4</v>
      </c>
      <c r="Q13" s="9">
        <v>-1.0353875386792714E-3</v>
      </c>
      <c r="R13" s="8">
        <v>-7.3599492103282316E-5</v>
      </c>
      <c r="S13" s="9">
        <v>-2.1401350626246924E-4</v>
      </c>
      <c r="T13" s="8">
        <v>-3.6762737364781639E-4</v>
      </c>
      <c r="U13" s="9">
        <v>-1.0689913881752635E-3</v>
      </c>
      <c r="V13" s="8">
        <v>-7.3848567268879561E-2</v>
      </c>
      <c r="W13" s="9">
        <v>-0.2147377700854502</v>
      </c>
      <c r="X13" s="8">
        <v>-4.0854616038106362E-2</v>
      </c>
      <c r="Y13" s="9">
        <v>-0.11879755383442969</v>
      </c>
      <c r="Z13" s="8">
        <v>-4.0854616038106362E-2</v>
      </c>
      <c r="AA13" s="9">
        <v>-0.11879755383442969</v>
      </c>
      <c r="AB13" s="8">
        <v>-3.9309721643072004E-2</v>
      </c>
      <c r="AC13" s="9">
        <v>-0.11430529095545872</v>
      </c>
      <c r="AD13" s="8">
        <v>-3.9309721643072004E-2</v>
      </c>
      <c r="AE13" s="9">
        <v>-0.11430529095545872</v>
      </c>
      <c r="AF13" s="8">
        <v>-4.2018872405079954E-2</v>
      </c>
      <c r="AG13" s="9">
        <v>-0.12218299278467271</v>
      </c>
      <c r="AH13" s="8">
        <v>-4.2018872405079954E-2</v>
      </c>
      <c r="AI13" s="9">
        <v>-0.12218299278467271</v>
      </c>
      <c r="AJ13" s="8">
        <v>-4.1067969809548743E-2</v>
      </c>
      <c r="AK13" s="9">
        <v>-0.11941794654905136</v>
      </c>
      <c r="AL13" s="8">
        <v>-4.1067969809548743E-2</v>
      </c>
      <c r="AM13" s="9">
        <v>-0.11941794654905136</v>
      </c>
      <c r="AN13" s="8">
        <v>-4.592641203340031E-2</v>
      </c>
      <c r="AO13" s="9">
        <v>-0.13469573160516732</v>
      </c>
      <c r="AP13" s="8">
        <v>-0.2712489370848995</v>
      </c>
      <c r="AQ13" s="9">
        <v>-0.79553512695926221</v>
      </c>
      <c r="AS13" s="56"/>
      <c r="AU13" s="45"/>
      <c r="AV13" s="46"/>
    </row>
    <row r="14" spans="2:48" x14ac:dyDescent="0.25">
      <c r="B14" s="5" t="s">
        <v>21</v>
      </c>
      <c r="D14" s="8"/>
      <c r="E14" s="9"/>
      <c r="F14" s="8"/>
      <c r="G14" s="9"/>
      <c r="H14" s="8">
        <v>0</v>
      </c>
      <c r="I14" s="9">
        <v>0</v>
      </c>
      <c r="J14" s="8">
        <v>-8.8278836992916609E-5</v>
      </c>
      <c r="K14" s="9">
        <v>-2.3623420339445659E-4</v>
      </c>
      <c r="L14" s="8">
        <v>-8.8278836992916609E-5</v>
      </c>
      <c r="M14" s="9">
        <v>-2.3623420339445659E-4</v>
      </c>
      <c r="N14" s="8">
        <v>3.9184311724382859E-4</v>
      </c>
      <c r="O14" s="9">
        <v>1.0485723397680182E-3</v>
      </c>
      <c r="P14" s="8">
        <v>-3.2904749358031449E-4</v>
      </c>
      <c r="Q14" s="9">
        <v>-8.8053122552010014E-4</v>
      </c>
      <c r="R14" s="8">
        <v>1.8654761954954857E-3</v>
      </c>
      <c r="S14" s="9">
        <v>4.9920150514610245E-3</v>
      </c>
      <c r="T14" s="8">
        <v>1.5491703085803721E-3</v>
      </c>
      <c r="U14" s="9">
        <v>4.1455803705152377E-3</v>
      </c>
      <c r="V14" s="8">
        <v>-7.1754920238186304E-2</v>
      </c>
      <c r="W14" s="9">
        <v>-0.19201619549493062</v>
      </c>
      <c r="X14" s="8">
        <v>-3.7792540606930047E-2</v>
      </c>
      <c r="Y14" s="9">
        <v>-0.1011328539052363</v>
      </c>
      <c r="Z14" s="8">
        <v>-3.7792540606930047E-2</v>
      </c>
      <c r="AA14" s="9">
        <v>-0.1011328539052363</v>
      </c>
      <c r="AB14" s="8">
        <v>-3.4640356100788972E-2</v>
      </c>
      <c r="AC14" s="9">
        <v>-9.2697606895580209E-2</v>
      </c>
      <c r="AD14" s="8">
        <v>-3.4640356100788972E-2</v>
      </c>
      <c r="AE14" s="9">
        <v>-9.2697606895580209E-2</v>
      </c>
      <c r="AF14" s="8">
        <v>-2.7035314054048243E-2</v>
      </c>
      <c r="AG14" s="9">
        <v>-7.2346511311517481E-2</v>
      </c>
      <c r="AH14" s="8">
        <v>-2.7045122813714184E-2</v>
      </c>
      <c r="AI14" s="9">
        <v>-7.2372759556339261E-2</v>
      </c>
      <c r="AJ14" s="8">
        <v>-2.5951955540417182E-2</v>
      </c>
      <c r="AK14" s="9">
        <v>-6.9447443492140534E-2</v>
      </c>
      <c r="AL14" s="8">
        <v>-2.5951955540417182E-2</v>
      </c>
      <c r="AM14" s="9">
        <v>-6.9447443492140534E-2</v>
      </c>
      <c r="AN14" s="8">
        <v>1.6267688475537945E-2</v>
      </c>
      <c r="AO14" s="9">
        <v>4.1915685354269802E-2</v>
      </c>
      <c r="AP14" s="8">
        <v>-0.23823486131085614</v>
      </c>
      <c r="AQ14" s="9">
        <v>-0.61384120443047596</v>
      </c>
      <c r="AS14" s="56"/>
      <c r="AU14" s="45"/>
      <c r="AV14" s="46"/>
    </row>
    <row r="15" spans="2:48" x14ac:dyDescent="0.25">
      <c r="B15" s="5" t="s">
        <v>22</v>
      </c>
      <c r="D15" s="8"/>
      <c r="E15" s="9"/>
      <c r="F15" s="8"/>
      <c r="G15" s="9"/>
      <c r="H15" s="8">
        <v>0</v>
      </c>
      <c r="I15" s="9">
        <v>0</v>
      </c>
      <c r="J15" s="8">
        <v>-3.1718628388610615E-4</v>
      </c>
      <c r="K15" s="9">
        <v>-8.6058881861885079E-4</v>
      </c>
      <c r="L15" s="8">
        <v>-3.1718628388610615E-4</v>
      </c>
      <c r="M15" s="9">
        <v>-8.6058881861885079E-4</v>
      </c>
      <c r="N15" s="8">
        <v>-3.8635315646278201E-3</v>
      </c>
      <c r="O15" s="9">
        <v>-1.0482521577427009E-2</v>
      </c>
      <c r="P15" s="8">
        <v>-1.712730076944502E-3</v>
      </c>
      <c r="Q15" s="9">
        <v>-4.6469738081740142E-3</v>
      </c>
      <c r="R15" s="8">
        <v>-3.0692279337196648E-3</v>
      </c>
      <c r="S15" s="9">
        <v>-8.3274194873459266E-3</v>
      </c>
      <c r="T15" s="8">
        <v>-3.4320744731450858E-3</v>
      </c>
      <c r="U15" s="9">
        <v>-9.3118935663584097E-3</v>
      </c>
      <c r="V15" s="8">
        <v>8.6503866030355869E-2</v>
      </c>
      <c r="W15" s="9">
        <v>0.23470201473076865</v>
      </c>
      <c r="X15" s="8">
        <v>8.8647902074716622E-3</v>
      </c>
      <c r="Y15" s="9">
        <v>2.4051920652067117E-2</v>
      </c>
      <c r="Z15" s="8">
        <v>8.8647902074716622E-3</v>
      </c>
      <c r="AA15" s="9">
        <v>2.4051920652067117E-2</v>
      </c>
      <c r="AB15" s="8">
        <v>8.0535395747840521E-3</v>
      </c>
      <c r="AC15" s="9">
        <v>2.1850838010551772E-2</v>
      </c>
      <c r="AD15" s="8">
        <v>8.0535395747840521E-3</v>
      </c>
      <c r="AE15" s="9">
        <v>2.1850838010551772E-2</v>
      </c>
      <c r="AF15" s="8">
        <v>7.0031249905933013E-3</v>
      </c>
      <c r="AG15" s="9">
        <v>1.9000856494978773E-2</v>
      </c>
      <c r="AH15" s="8">
        <v>6.9714955569510906E-3</v>
      </c>
      <c r="AI15" s="9">
        <v>1.8915039616019234E-2</v>
      </c>
      <c r="AJ15" s="8">
        <v>7.7029110075961249E-3</v>
      </c>
      <c r="AK15" s="9">
        <v>2.0899513695031735E-2</v>
      </c>
      <c r="AL15" s="8">
        <v>7.7029110075961249E-3</v>
      </c>
      <c r="AM15" s="9">
        <v>2.0899513695031735E-2</v>
      </c>
      <c r="AN15" s="8">
        <v>-2.5115159110547625E-2</v>
      </c>
      <c r="AO15" s="9">
        <v>-7.2458997276753118E-2</v>
      </c>
      <c r="AP15" s="8">
        <v>-0.24486195080119333</v>
      </c>
      <c r="AQ15" s="9">
        <v>-0.70644391891719305</v>
      </c>
      <c r="AS15" s="56"/>
      <c r="AU15" s="45"/>
      <c r="AV15" s="46"/>
    </row>
    <row r="16" spans="2:48" x14ac:dyDescent="0.25">
      <c r="B16" s="5" t="s">
        <v>90</v>
      </c>
      <c r="D16" s="8"/>
      <c r="E16" s="9"/>
      <c r="F16" s="8"/>
      <c r="G16" s="9"/>
      <c r="H16" s="8" t="s">
        <v>93</v>
      </c>
      <c r="I16" s="9">
        <v>0</v>
      </c>
      <c r="J16" s="8" t="s">
        <v>93</v>
      </c>
      <c r="K16" s="9">
        <v>0</v>
      </c>
      <c r="L16" s="8" t="s">
        <v>93</v>
      </c>
      <c r="M16" s="9">
        <v>0</v>
      </c>
      <c r="N16" s="8" t="s">
        <v>93</v>
      </c>
      <c r="O16" s="9">
        <v>0</v>
      </c>
      <c r="P16" s="8" t="s">
        <v>93</v>
      </c>
      <c r="Q16" s="9">
        <v>0</v>
      </c>
      <c r="R16" s="8" t="s">
        <v>93</v>
      </c>
      <c r="S16" s="9">
        <v>0</v>
      </c>
      <c r="T16" s="8" t="s">
        <v>93</v>
      </c>
      <c r="U16" s="9">
        <v>0</v>
      </c>
      <c r="V16" s="8" t="s">
        <v>93</v>
      </c>
      <c r="W16" s="9">
        <v>0</v>
      </c>
      <c r="X16" s="8" t="s">
        <v>93</v>
      </c>
      <c r="Y16" s="9">
        <v>0</v>
      </c>
      <c r="Z16" s="8" t="s">
        <v>93</v>
      </c>
      <c r="AA16" s="9">
        <v>0</v>
      </c>
      <c r="AB16" s="8" t="s">
        <v>93</v>
      </c>
      <c r="AC16" s="9">
        <v>0</v>
      </c>
      <c r="AD16" s="8" t="s">
        <v>93</v>
      </c>
      <c r="AE16" s="9">
        <v>0</v>
      </c>
      <c r="AF16" s="8" t="s">
        <v>93</v>
      </c>
      <c r="AG16" s="9">
        <v>0</v>
      </c>
      <c r="AH16" s="8" t="s">
        <v>93</v>
      </c>
      <c r="AI16" s="9">
        <v>0</v>
      </c>
      <c r="AJ16" s="8" t="s">
        <v>93</v>
      </c>
      <c r="AK16" s="9">
        <v>0</v>
      </c>
      <c r="AL16" s="8" t="s">
        <v>93</v>
      </c>
      <c r="AM16" s="9">
        <v>0</v>
      </c>
      <c r="AN16" s="8" t="s">
        <v>93</v>
      </c>
      <c r="AO16" s="9">
        <v>0</v>
      </c>
      <c r="AP16" s="8" t="s">
        <v>93</v>
      </c>
      <c r="AQ16" s="9">
        <v>0</v>
      </c>
      <c r="AU16" s="45"/>
      <c r="AV16" s="46"/>
    </row>
    <row r="17" spans="2:48" x14ac:dyDescent="0.25">
      <c r="B17" s="5" t="s">
        <v>91</v>
      </c>
      <c r="D17" s="8"/>
      <c r="E17" s="9"/>
      <c r="F17" s="8"/>
      <c r="G17" s="9"/>
      <c r="H17" s="8" t="s">
        <v>93</v>
      </c>
      <c r="I17" s="9">
        <v>0</v>
      </c>
      <c r="J17" s="8" t="s">
        <v>93</v>
      </c>
      <c r="K17" s="9">
        <v>0</v>
      </c>
      <c r="L17" s="8" t="s">
        <v>93</v>
      </c>
      <c r="M17" s="9">
        <v>0</v>
      </c>
      <c r="N17" s="8" t="s">
        <v>93</v>
      </c>
      <c r="O17" s="9">
        <v>0</v>
      </c>
      <c r="P17" s="8" t="s">
        <v>93</v>
      </c>
      <c r="Q17" s="9">
        <v>0</v>
      </c>
      <c r="R17" s="8" t="s">
        <v>93</v>
      </c>
      <c r="S17" s="9">
        <v>0</v>
      </c>
      <c r="T17" s="8" t="s">
        <v>93</v>
      </c>
      <c r="U17" s="9">
        <v>0</v>
      </c>
      <c r="V17" s="8" t="s">
        <v>93</v>
      </c>
      <c r="W17" s="9">
        <v>0</v>
      </c>
      <c r="X17" s="8" t="s">
        <v>93</v>
      </c>
      <c r="Y17" s="9">
        <v>0</v>
      </c>
      <c r="Z17" s="8" t="s">
        <v>93</v>
      </c>
      <c r="AA17" s="9">
        <v>0</v>
      </c>
      <c r="AB17" s="8" t="s">
        <v>93</v>
      </c>
      <c r="AC17" s="9">
        <v>0</v>
      </c>
      <c r="AD17" s="8" t="s">
        <v>93</v>
      </c>
      <c r="AE17" s="9">
        <v>0</v>
      </c>
      <c r="AF17" s="8" t="s">
        <v>93</v>
      </c>
      <c r="AG17" s="9">
        <v>0</v>
      </c>
      <c r="AH17" s="8" t="s">
        <v>93</v>
      </c>
      <c r="AI17" s="9">
        <v>0</v>
      </c>
      <c r="AJ17" s="8" t="s">
        <v>93</v>
      </c>
      <c r="AK17" s="9">
        <v>0</v>
      </c>
      <c r="AL17" s="8" t="s">
        <v>93</v>
      </c>
      <c r="AM17" s="9">
        <v>0</v>
      </c>
      <c r="AN17" s="8" t="s">
        <v>93</v>
      </c>
      <c r="AO17" s="9">
        <v>0</v>
      </c>
      <c r="AP17" s="8" t="s">
        <v>93</v>
      </c>
      <c r="AQ17" s="9">
        <v>0</v>
      </c>
      <c r="AU17" s="45"/>
      <c r="AV17" s="46"/>
    </row>
    <row r="18" spans="2:48" x14ac:dyDescent="0.25">
      <c r="B18" s="5" t="s">
        <v>23</v>
      </c>
      <c r="D18" s="8"/>
      <c r="E18" s="9"/>
      <c r="F18" s="8"/>
      <c r="G18" s="9"/>
      <c r="H18" s="8">
        <v>0</v>
      </c>
      <c r="I18" s="9">
        <v>0</v>
      </c>
      <c r="J18" s="8">
        <v>-2.0529219443199409E-4</v>
      </c>
      <c r="K18" s="9">
        <v>-5.6415740878141348E-4</v>
      </c>
      <c r="L18" s="8">
        <v>-2.0529219443199409E-4</v>
      </c>
      <c r="M18" s="9">
        <v>-5.6415740878141348E-4</v>
      </c>
      <c r="N18" s="8">
        <v>1.0792348913750693E-3</v>
      </c>
      <c r="O18" s="9">
        <v>2.9658134907142534E-3</v>
      </c>
      <c r="P18" s="8">
        <v>-2.9879318369063768E-5</v>
      </c>
      <c r="Q18" s="9">
        <v>-8.2110471242698236E-5</v>
      </c>
      <c r="R18" s="8">
        <v>3.4629006174102805E-4</v>
      </c>
      <c r="S18" s="9">
        <v>9.5162947845723548E-4</v>
      </c>
      <c r="T18" s="8">
        <v>-8.708552278702264E-5</v>
      </c>
      <c r="U18" s="9">
        <v>-2.3931714994731066E-4</v>
      </c>
      <c r="V18" s="8">
        <v>2.1499315638437988E-2</v>
      </c>
      <c r="W18" s="9">
        <v>5.9081633545379465E-2</v>
      </c>
      <c r="X18" s="8">
        <v>1.0558531022301976E-2</v>
      </c>
      <c r="Y18" s="9">
        <v>2.9015586873931382E-2</v>
      </c>
      <c r="Z18" s="8">
        <v>1.0558531022301976E-2</v>
      </c>
      <c r="AA18" s="9">
        <v>2.9015586873931382E-2</v>
      </c>
      <c r="AB18" s="8">
        <v>9.8584765884908165E-3</v>
      </c>
      <c r="AC18" s="9">
        <v>2.7091787985826149E-2</v>
      </c>
      <c r="AD18" s="8">
        <v>9.8584765884908165E-3</v>
      </c>
      <c r="AE18" s="9">
        <v>2.7091787985826149E-2</v>
      </c>
      <c r="AF18" s="8">
        <v>9.9521714252892579E-3</v>
      </c>
      <c r="AG18" s="9">
        <v>2.7349267996162697E-2</v>
      </c>
      <c r="AH18" s="8">
        <v>1.0053564719141761E-2</v>
      </c>
      <c r="AI18" s="9">
        <v>2.7627903908677164E-2</v>
      </c>
      <c r="AJ18" s="8">
        <v>1.042579723463577E-2</v>
      </c>
      <c r="AK18" s="9">
        <v>2.8650825077143276E-2</v>
      </c>
      <c r="AL18" s="8">
        <v>1.042579723463577E-2</v>
      </c>
      <c r="AM18" s="9">
        <v>2.8650825077143276E-2</v>
      </c>
      <c r="AN18" s="8">
        <v>1.2520306640646961E-2</v>
      </c>
      <c r="AO18" s="9">
        <v>3.4603024125377087E-2</v>
      </c>
      <c r="AP18" s="8">
        <v>-0.20837989503547727</v>
      </c>
      <c r="AQ18" s="9">
        <v>-0.57591037840455916</v>
      </c>
      <c r="AS18" s="56"/>
      <c r="AU18" s="45"/>
      <c r="AV18" s="46"/>
    </row>
    <row r="19" spans="2:48" x14ac:dyDescent="0.25">
      <c r="B19" s="5" t="s">
        <v>24</v>
      </c>
      <c r="D19" s="8"/>
      <c r="E19" s="9"/>
      <c r="F19" s="8"/>
      <c r="G19" s="9"/>
      <c r="H19" s="8">
        <v>0</v>
      </c>
      <c r="I19" s="9">
        <v>0</v>
      </c>
      <c r="J19" s="8">
        <v>-7.91915196495796E-4</v>
      </c>
      <c r="K19" s="9">
        <v>-1.998943065301872E-3</v>
      </c>
      <c r="L19" s="8">
        <v>-7.91915196495796E-4</v>
      </c>
      <c r="M19" s="9">
        <v>-1.998943065301872E-3</v>
      </c>
      <c r="N19" s="8">
        <v>1.9248006679000174E-3</v>
      </c>
      <c r="O19" s="9">
        <v>4.858559305608327E-3</v>
      </c>
      <c r="P19" s="8">
        <v>7.4710410032219343E-4</v>
      </c>
      <c r="Q19" s="9">
        <v>1.8858314210988664E-3</v>
      </c>
      <c r="R19" s="8">
        <v>3.2271615928525232E-3</v>
      </c>
      <c r="S19" s="9">
        <v>8.1459635011248456E-3</v>
      </c>
      <c r="T19" s="8">
        <v>3.0781986557966157E-3</v>
      </c>
      <c r="U19" s="9">
        <v>7.7699529998335902E-3</v>
      </c>
      <c r="V19" s="8">
        <v>2.4711339798513698E-2</v>
      </c>
      <c r="W19" s="9">
        <v>6.2376074538202687E-2</v>
      </c>
      <c r="X19" s="8">
        <v>1.4433771154964914E-2</v>
      </c>
      <c r="Y19" s="9">
        <v>3.6433556123233478E-2</v>
      </c>
      <c r="Z19" s="8">
        <v>1.4433771154964914E-2</v>
      </c>
      <c r="AA19" s="9">
        <v>3.6433556123233478E-2</v>
      </c>
      <c r="AB19" s="8">
        <v>1.3318845113624356E-2</v>
      </c>
      <c r="AC19" s="9">
        <v>3.3619272865981049E-2</v>
      </c>
      <c r="AD19" s="8">
        <v>1.3318845113624356E-2</v>
      </c>
      <c r="AE19" s="9">
        <v>3.3619272865981049E-2</v>
      </c>
      <c r="AF19" s="8">
        <v>1.3391933210044282E-2</v>
      </c>
      <c r="AG19" s="9">
        <v>3.3803760983068781E-2</v>
      </c>
      <c r="AH19" s="8">
        <v>1.3493875950668421E-2</v>
      </c>
      <c r="AI19" s="9">
        <v>3.4061083655155588E-2</v>
      </c>
      <c r="AJ19" s="8">
        <v>1.2964915218754758E-2</v>
      </c>
      <c r="AK19" s="9">
        <v>3.2725887170033788E-2</v>
      </c>
      <c r="AL19" s="8">
        <v>1.2964915218754758E-2</v>
      </c>
      <c r="AM19" s="9">
        <v>3.2725887170033788E-2</v>
      </c>
      <c r="AN19" s="8">
        <v>1.8990196322646646E-2</v>
      </c>
      <c r="AO19" s="9">
        <v>4.6639354234775311E-2</v>
      </c>
      <c r="AP19" s="8">
        <v>-0.21513162420557408</v>
      </c>
      <c r="AQ19" s="9">
        <v>-0.52835683517714704</v>
      </c>
      <c r="AS19" s="56"/>
      <c r="AU19" s="45"/>
      <c r="AV19" s="46"/>
    </row>
    <row r="20" spans="2:48" x14ac:dyDescent="0.25">
      <c r="B20" s="5" t="s">
        <v>25</v>
      </c>
      <c r="D20" s="8"/>
      <c r="E20" s="9"/>
      <c r="F20" s="8"/>
      <c r="G20" s="9"/>
      <c r="H20" s="8">
        <v>0</v>
      </c>
      <c r="I20" s="9">
        <v>0</v>
      </c>
      <c r="J20" s="8">
        <v>1.1497412615635305E-4</v>
      </c>
      <c r="K20" s="9">
        <v>2.3020213131731614E-4</v>
      </c>
      <c r="L20" s="8">
        <v>1.1497412615635305E-4</v>
      </c>
      <c r="M20" s="9">
        <v>2.3020213131731614E-4</v>
      </c>
      <c r="N20" s="8">
        <v>-2.1129156777000002E-4</v>
      </c>
      <c r="O20" s="9">
        <v>-4.2304969697174626E-4</v>
      </c>
      <c r="P20" s="8">
        <v>-8.9522771625494268E-4</v>
      </c>
      <c r="Q20" s="9">
        <v>-1.7924322209331659E-3</v>
      </c>
      <c r="R20" s="8">
        <v>-2.7962013498318283E-3</v>
      </c>
      <c r="S20" s="9">
        <v>-5.5985771046304488E-3</v>
      </c>
      <c r="T20" s="8">
        <v>-2.9146620685877034E-3</v>
      </c>
      <c r="U20" s="9">
        <v>-5.8357601200326892E-3</v>
      </c>
      <c r="V20" s="8">
        <v>2.3067220484249029E-2</v>
      </c>
      <c r="W20" s="9">
        <v>4.6185376628312493E-2</v>
      </c>
      <c r="X20" s="8">
        <v>1.9142688114816009E-2</v>
      </c>
      <c r="Y20" s="9">
        <v>3.8327645971251725E-2</v>
      </c>
      <c r="Z20" s="8">
        <v>1.9142688114816009E-2</v>
      </c>
      <c r="AA20" s="9">
        <v>3.8327645971251725E-2</v>
      </c>
      <c r="AB20" s="8">
        <v>2.1901545875931294E-2</v>
      </c>
      <c r="AC20" s="9">
        <v>4.3851453438564593E-2</v>
      </c>
      <c r="AD20" s="8">
        <v>2.1901545875931294E-2</v>
      </c>
      <c r="AE20" s="9">
        <v>4.3851453438564593E-2</v>
      </c>
      <c r="AF20" s="8">
        <v>2.1980353660216112E-2</v>
      </c>
      <c r="AG20" s="9">
        <v>4.4009243025780707E-2</v>
      </c>
      <c r="AH20" s="8">
        <v>2.1901545875931294E-2</v>
      </c>
      <c r="AI20" s="9">
        <v>4.3851453438564593E-2</v>
      </c>
      <c r="AJ20" s="8">
        <v>2.2138809545428906E-2</v>
      </c>
      <c r="AK20" s="9">
        <v>4.4326504689036768E-2</v>
      </c>
      <c r="AL20" s="8">
        <v>2.2138809545428906E-2</v>
      </c>
      <c r="AM20" s="9">
        <v>4.4326504689036768E-2</v>
      </c>
      <c r="AN20" s="8">
        <v>2.2237548455450673E-2</v>
      </c>
      <c r="AO20" s="9">
        <v>4.4413213100774167E-2</v>
      </c>
      <c r="AP20" s="8">
        <v>-0.23286418630401484</v>
      </c>
      <c r="AQ20" s="9">
        <v>-0.4650803460002601</v>
      </c>
      <c r="AS20" s="56"/>
      <c r="AU20" s="45"/>
      <c r="AV20" s="46"/>
    </row>
    <row r="21" spans="2:48" x14ac:dyDescent="0.25">
      <c r="B21" s="5" t="s">
        <v>78</v>
      </c>
      <c r="D21" s="8"/>
      <c r="E21" s="9"/>
      <c r="F21" s="8"/>
      <c r="G21" s="9"/>
      <c r="H21" s="8">
        <v>0</v>
      </c>
      <c r="I21" s="9">
        <v>0</v>
      </c>
      <c r="J21" s="8">
        <v>3.7864445285862303E-4</v>
      </c>
      <c r="K21" s="9">
        <v>9.9999999999978383E-4</v>
      </c>
      <c r="L21" s="8">
        <v>3.7864445285862303E-4</v>
      </c>
      <c r="M21" s="9">
        <v>9.9999999999978383E-4</v>
      </c>
      <c r="N21" s="8">
        <v>-4.9223778871638757E-3</v>
      </c>
      <c r="O21" s="9">
        <v>-1.2999999999999786E-2</v>
      </c>
      <c r="P21" s="8">
        <v>3.7864445285875625E-3</v>
      </c>
      <c r="Q21" s="9">
        <v>9.9999999999997868E-3</v>
      </c>
      <c r="R21" s="8">
        <v>4.1650889814464076E-3</v>
      </c>
      <c r="S21" s="9">
        <v>1.1000000000000221E-2</v>
      </c>
      <c r="T21" s="8">
        <v>4.1650889814464076E-3</v>
      </c>
      <c r="U21" s="9">
        <v>1.1000000000000221E-2</v>
      </c>
      <c r="V21" s="8">
        <v>4.6194623248769329E-2</v>
      </c>
      <c r="W21" s="9">
        <v>0.12199999999999959</v>
      </c>
      <c r="X21" s="8">
        <v>4.0893600908746608E-2</v>
      </c>
      <c r="Y21" s="9">
        <v>0.10800000000000003</v>
      </c>
      <c r="Z21" s="8">
        <v>4.0893600908746608E-2</v>
      </c>
      <c r="AA21" s="9">
        <v>0.10800000000000003</v>
      </c>
      <c r="AB21" s="8">
        <v>3.2942067398712638E-2</v>
      </c>
      <c r="AC21" s="9">
        <v>8.7000000000000355E-2</v>
      </c>
      <c r="AD21" s="8">
        <v>3.2942067398712638E-2</v>
      </c>
      <c r="AE21" s="9">
        <v>8.7000000000000355E-2</v>
      </c>
      <c r="AF21" s="8">
        <v>3.2942067398712638E-2</v>
      </c>
      <c r="AG21" s="9">
        <v>8.7000000000000355E-2</v>
      </c>
      <c r="AH21" s="8">
        <v>3.7107156380158823E-2</v>
      </c>
      <c r="AI21" s="9">
        <v>9.7999999999999601E-2</v>
      </c>
      <c r="AJ21" s="8">
        <v>3.67285119273002E-2</v>
      </c>
      <c r="AK21" s="9">
        <v>9.6999999999999822E-2</v>
      </c>
      <c r="AL21" s="8">
        <v>3.67285119273002E-2</v>
      </c>
      <c r="AM21" s="9">
        <v>9.6999999999999822E-2</v>
      </c>
      <c r="AN21" s="8">
        <v>1.7417644831503321E-2</v>
      </c>
      <c r="AO21" s="9">
        <v>4.6000000000000013E-2</v>
      </c>
      <c r="AP21" s="8">
        <v>-0.15751609238924646</v>
      </c>
      <c r="AQ21" s="9">
        <v>-0.41599999999999981</v>
      </c>
      <c r="AS21" s="56"/>
      <c r="AU21" s="45"/>
      <c r="AV21" s="46"/>
    </row>
    <row r="22" spans="2:48" x14ac:dyDescent="0.25">
      <c r="B22" s="5" t="s">
        <v>79</v>
      </c>
      <c r="D22" s="8"/>
      <c r="E22" s="9"/>
      <c r="F22" s="8"/>
      <c r="G22" s="9"/>
      <c r="H22" s="8">
        <v>0</v>
      </c>
      <c r="I22" s="9">
        <v>0</v>
      </c>
      <c r="J22" s="8">
        <v>0</v>
      </c>
      <c r="K22" s="9">
        <v>0</v>
      </c>
      <c r="L22" s="8">
        <v>0</v>
      </c>
      <c r="M22" s="9">
        <v>0</v>
      </c>
      <c r="N22" s="8">
        <v>-3.3036009250082543E-3</v>
      </c>
      <c r="O22" s="9">
        <v>-1.000000000000012E-2</v>
      </c>
      <c r="P22" s="8">
        <v>4.2946812025108638E-3</v>
      </c>
      <c r="Q22" s="9">
        <v>1.3000000000000053E-2</v>
      </c>
      <c r="R22" s="8">
        <v>4.6250412950115116E-3</v>
      </c>
      <c r="S22" s="9">
        <v>1.3999999999999863E-2</v>
      </c>
      <c r="T22" s="8">
        <v>4.6250412950115116E-3</v>
      </c>
      <c r="U22" s="9">
        <v>1.3999999999999863E-2</v>
      </c>
      <c r="V22" s="8">
        <v>4.592005285761469E-2</v>
      </c>
      <c r="W22" s="9">
        <v>0.13899999999999985</v>
      </c>
      <c r="X22" s="8">
        <v>4.0634291377601439E-2</v>
      </c>
      <c r="Y22" s="9">
        <v>0.12299999999999985</v>
      </c>
      <c r="Z22" s="8">
        <v>4.0964651470102309E-2</v>
      </c>
      <c r="AA22" s="9">
        <v>0.12399999999999964</v>
      </c>
      <c r="AB22" s="8">
        <v>3.2375289065080803E-2</v>
      </c>
      <c r="AC22" s="9">
        <v>9.7999999999999546E-2</v>
      </c>
      <c r="AD22" s="8">
        <v>3.2375289065080803E-2</v>
      </c>
      <c r="AE22" s="9">
        <v>9.7999999999999546E-2</v>
      </c>
      <c r="AF22" s="8">
        <v>3.501816980508754E-2</v>
      </c>
      <c r="AG22" s="9">
        <v>0.10600000000000005</v>
      </c>
      <c r="AH22" s="8">
        <v>3.6339610175090797E-2</v>
      </c>
      <c r="AI22" s="9">
        <v>0.10999999999999979</v>
      </c>
      <c r="AJ22" s="8">
        <v>1.6518004625041272E-2</v>
      </c>
      <c r="AK22" s="9">
        <v>5.0000000000000086E-2</v>
      </c>
      <c r="AL22" s="8">
        <v>1.6518004625041272E-2</v>
      </c>
      <c r="AM22" s="9">
        <v>5.0000000000000086E-2</v>
      </c>
      <c r="AN22" s="8">
        <v>-3.6339610175092352E-3</v>
      </c>
      <c r="AO22" s="9">
        <v>-1.1000000000000346E-2</v>
      </c>
      <c r="AP22" s="8">
        <v>-0.16121572514040317</v>
      </c>
      <c r="AQ22" s="9">
        <v>-0.48800000000000032</v>
      </c>
      <c r="AS22" s="56"/>
      <c r="AU22" s="45"/>
      <c r="AV22" s="46"/>
    </row>
    <row r="23" spans="2:48" x14ac:dyDescent="0.25">
      <c r="B23" s="5" t="s">
        <v>80</v>
      </c>
      <c r="D23" s="8"/>
      <c r="E23" s="9"/>
      <c r="F23" s="8"/>
      <c r="G23" s="9"/>
      <c r="H23" s="8">
        <v>0</v>
      </c>
      <c r="I23" s="9">
        <v>0</v>
      </c>
      <c r="J23" s="8">
        <v>0</v>
      </c>
      <c r="K23" s="9">
        <v>0</v>
      </c>
      <c r="L23" s="8">
        <v>0</v>
      </c>
      <c r="M23" s="9">
        <v>0</v>
      </c>
      <c r="N23" s="8">
        <v>-1.2340600575895255E-3</v>
      </c>
      <c r="O23" s="9">
        <v>-6.0000000000004512E-3</v>
      </c>
      <c r="P23" s="8">
        <v>3.0851501439734808E-3</v>
      </c>
      <c r="Q23" s="9">
        <v>1.4999999999999389E-2</v>
      </c>
      <c r="R23" s="8">
        <v>3.4965034965033226E-3</v>
      </c>
      <c r="S23" s="9">
        <v>1.6999999999999252E-2</v>
      </c>
      <c r="T23" s="8">
        <v>3.2908268202385127E-3</v>
      </c>
      <c r="U23" s="9">
        <v>1.5999999999999754E-2</v>
      </c>
      <c r="V23" s="8">
        <v>4.6482928835869908E-2</v>
      </c>
      <c r="W23" s="9">
        <v>0.2259999999999999</v>
      </c>
      <c r="X23" s="8">
        <v>4.1135335252982408E-2</v>
      </c>
      <c r="Y23" s="9">
        <v>0.20000000000000084</v>
      </c>
      <c r="Z23" s="8">
        <v>4.1135335252982408E-2</v>
      </c>
      <c r="AA23" s="9">
        <v>0.20000000000000084</v>
      </c>
      <c r="AB23" s="8">
        <v>3.5787741670094464E-2</v>
      </c>
      <c r="AC23" s="9">
        <v>0.17399999999999918</v>
      </c>
      <c r="AD23" s="8">
        <v>3.5787741670094464E-2</v>
      </c>
      <c r="AE23" s="9">
        <v>0.17399999999999918</v>
      </c>
      <c r="AF23" s="8">
        <v>-8.0213903743314718E-3</v>
      </c>
      <c r="AG23" s="9">
        <v>-3.8999999999999459E-2</v>
      </c>
      <c r="AH23" s="8">
        <v>-6.5816536404772474E-3</v>
      </c>
      <c r="AI23" s="9">
        <v>-3.2000000000000375E-2</v>
      </c>
      <c r="AJ23" s="8">
        <v>-2.9617441382147391E-2</v>
      </c>
      <c r="AK23" s="9">
        <v>-0.14400000000000041</v>
      </c>
      <c r="AL23" s="8">
        <v>-2.9617441382147391E-2</v>
      </c>
      <c r="AM23" s="9">
        <v>-0.14400000000000041</v>
      </c>
      <c r="AN23" s="8">
        <v>-5.1213492389962867E-2</v>
      </c>
      <c r="AO23" s="9">
        <v>-0.2489999999999995</v>
      </c>
      <c r="AP23" s="8">
        <v>-0.22007404360345539</v>
      </c>
      <c r="AQ23" s="9">
        <v>-1.0700000000000003</v>
      </c>
      <c r="AS23" s="56"/>
      <c r="AU23" s="45"/>
      <c r="AV23" s="46"/>
    </row>
    <row r="24" spans="2:48" x14ac:dyDescent="0.25">
      <c r="B24" s="5" t="s">
        <v>81</v>
      </c>
      <c r="D24" s="8"/>
      <c r="E24" s="9"/>
      <c r="F24" s="8"/>
      <c r="G24" s="9"/>
      <c r="H24" s="8" t="s">
        <v>93</v>
      </c>
      <c r="I24" s="9">
        <v>0</v>
      </c>
      <c r="J24" s="8" t="s">
        <v>93</v>
      </c>
      <c r="K24" s="9">
        <v>0</v>
      </c>
      <c r="L24" s="8" t="s">
        <v>93</v>
      </c>
      <c r="M24" s="9">
        <v>0</v>
      </c>
      <c r="N24" s="8" t="s">
        <v>93</v>
      </c>
      <c r="O24" s="9">
        <v>0</v>
      </c>
      <c r="P24" s="8" t="s">
        <v>93</v>
      </c>
      <c r="Q24" s="9">
        <v>0</v>
      </c>
      <c r="R24" s="8" t="s">
        <v>93</v>
      </c>
      <c r="S24" s="9">
        <v>0</v>
      </c>
      <c r="T24" s="8" t="s">
        <v>93</v>
      </c>
      <c r="U24" s="9">
        <v>0</v>
      </c>
      <c r="V24" s="8" t="s">
        <v>93</v>
      </c>
      <c r="W24" s="9">
        <v>0</v>
      </c>
      <c r="X24" s="8" t="s">
        <v>93</v>
      </c>
      <c r="Y24" s="9">
        <v>0</v>
      </c>
      <c r="Z24" s="8" t="s">
        <v>93</v>
      </c>
      <c r="AA24" s="9">
        <v>0</v>
      </c>
      <c r="AB24" s="8" t="s">
        <v>93</v>
      </c>
      <c r="AC24" s="9">
        <v>0</v>
      </c>
      <c r="AD24" s="8" t="s">
        <v>93</v>
      </c>
      <c r="AE24" s="9">
        <v>0</v>
      </c>
      <c r="AF24" s="8" t="s">
        <v>93</v>
      </c>
      <c r="AG24" s="9">
        <v>0</v>
      </c>
      <c r="AH24" s="8" t="s">
        <v>93</v>
      </c>
      <c r="AI24" s="9">
        <v>0</v>
      </c>
      <c r="AJ24" s="8" t="s">
        <v>93</v>
      </c>
      <c r="AK24" s="9">
        <v>0</v>
      </c>
      <c r="AL24" s="8" t="s">
        <v>93</v>
      </c>
      <c r="AM24" s="9">
        <v>0</v>
      </c>
      <c r="AN24" s="8" t="s">
        <v>93</v>
      </c>
      <c r="AO24" s="9">
        <v>0</v>
      </c>
      <c r="AP24" s="8" t="s">
        <v>93</v>
      </c>
      <c r="AQ24" s="9">
        <v>0</v>
      </c>
      <c r="AU24" s="45"/>
      <c r="AV24" s="46"/>
    </row>
    <row r="25" spans="2:48" ht="16.5" thickBot="1" x14ac:dyDescent="0.3">
      <c r="B25" s="5" t="s">
        <v>26</v>
      </c>
      <c r="D25" s="10"/>
      <c r="E25" s="11"/>
      <c r="F25" s="10"/>
      <c r="G25" s="11"/>
      <c r="H25" s="10">
        <v>0</v>
      </c>
      <c r="I25" s="11">
        <v>0</v>
      </c>
      <c r="J25" s="10">
        <v>9.5526649071864256E-5</v>
      </c>
      <c r="K25" s="11">
        <v>2.9198191167507302E-4</v>
      </c>
      <c r="L25" s="10">
        <v>9.5526649071864256E-5</v>
      </c>
      <c r="M25" s="11">
        <v>2.9198191167507302E-4</v>
      </c>
      <c r="N25" s="10">
        <v>-3.4024117793632902E-3</v>
      </c>
      <c r="O25" s="11">
        <v>-1.0399639318408694E-2</v>
      </c>
      <c r="P25" s="10">
        <v>4.2894071428829506E-3</v>
      </c>
      <c r="Q25" s="11">
        <v>1.3110784369591164E-2</v>
      </c>
      <c r="R25" s="10">
        <v>4.5725040074231504E-3</v>
      </c>
      <c r="S25" s="11">
        <v>1.3976083890727053E-2</v>
      </c>
      <c r="T25" s="10">
        <v>4.3560133269890944E-3</v>
      </c>
      <c r="U25" s="11">
        <v>1.3314369454524433E-2</v>
      </c>
      <c r="V25" s="10">
        <v>4.6006710566578235E-2</v>
      </c>
      <c r="W25" s="11">
        <v>0.14062177865148512</v>
      </c>
      <c r="X25" s="10">
        <v>4.0778593966120491E-2</v>
      </c>
      <c r="Y25" s="11">
        <v>0.12464178255309399</v>
      </c>
      <c r="Z25" s="10">
        <v>4.0778593966120491E-2</v>
      </c>
      <c r="AA25" s="11">
        <v>0.12464178255309399</v>
      </c>
      <c r="AB25" s="10">
        <v>3.2718940012302689E-2</v>
      </c>
      <c r="AC25" s="11">
        <v>0.1000070529594365</v>
      </c>
      <c r="AD25" s="10">
        <v>3.2718940012302689E-2</v>
      </c>
      <c r="AE25" s="11">
        <v>0.1000070529594365</v>
      </c>
      <c r="AF25" s="10">
        <v>3.2962682419341638E-2</v>
      </c>
      <c r="AG25" s="11">
        <v>0.10075206364132419</v>
      </c>
      <c r="AH25" s="10">
        <v>3.4718876602202187E-2</v>
      </c>
      <c r="AI25" s="11">
        <v>0.10611995772916298</v>
      </c>
      <c r="AJ25" s="10">
        <v>1.7379896974439646E-2</v>
      </c>
      <c r="AK25" s="11">
        <v>5.3122511808107897E-2</v>
      </c>
      <c r="AL25" s="10">
        <v>1.7379896974439646E-2</v>
      </c>
      <c r="AM25" s="11">
        <v>5.3122511808107897E-2</v>
      </c>
      <c r="AN25" s="10">
        <v>-3.2774560817565579E-3</v>
      </c>
      <c r="AO25" s="11">
        <v>-1.0237223371792319E-2</v>
      </c>
      <c r="AP25" s="10">
        <v>-0.16547819488028115</v>
      </c>
      <c r="AQ25" s="11">
        <v>-0.51687565047172612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57"/>
      <c r="E28" s="58"/>
      <c r="F28" s="57"/>
      <c r="G28" s="58"/>
      <c r="H28" s="57" t="s">
        <v>92</v>
      </c>
      <c r="I28" s="58"/>
      <c r="J28" s="57" t="s">
        <v>0</v>
      </c>
      <c r="K28" s="58"/>
      <c r="L28" s="57" t="s">
        <v>32</v>
      </c>
      <c r="M28" s="58"/>
      <c r="N28" s="57" t="str">
        <f>N4</f>
        <v>Table 1020: Change In 500MW Model</v>
      </c>
      <c r="O28" s="58"/>
      <c r="P28" s="57" t="str">
        <f>P4</f>
        <v>Table 1022 - 1028: service model inputs</v>
      </c>
      <c r="Q28" s="58"/>
      <c r="R28" s="57" t="str">
        <f>R4</f>
        <v>Table 1032: LAF values</v>
      </c>
      <c r="S28" s="58"/>
      <c r="T28" s="57" t="s">
        <v>33</v>
      </c>
      <c r="U28" s="58"/>
      <c r="V28" s="57" t="str">
        <f>V4</f>
        <v>Table 1041: load characteristics (Load Factor)</v>
      </c>
      <c r="W28" s="58"/>
      <c r="X28" s="57" t="str">
        <f>X4</f>
        <v>Table 1041: load characteristics (Coincidence Factor)</v>
      </c>
      <c r="Y28" s="58"/>
      <c r="Z28" s="57" t="str">
        <f>Z4</f>
        <v>Table 1055: NGC exit</v>
      </c>
      <c r="AA28" s="58"/>
      <c r="AB28" s="57" t="str">
        <f>AB4</f>
        <v>Table 1059: Otex</v>
      </c>
      <c r="AC28" s="58"/>
      <c r="AD28" s="57" t="str">
        <f>AD4</f>
        <v>Table 1060: Customer Contribs</v>
      </c>
      <c r="AE28" s="58"/>
      <c r="AF28" s="57" t="str">
        <f>AF4</f>
        <v>Table 1061/1062: TPR data</v>
      </c>
      <c r="AG28" s="58"/>
      <c r="AH28" s="57" t="s">
        <v>34</v>
      </c>
      <c r="AI28" s="58"/>
      <c r="AJ28" s="57" t="str">
        <f>AJ4</f>
        <v>Table 1069: Peaking probabailities</v>
      </c>
      <c r="AK28" s="58"/>
      <c r="AL28" s="57" t="str">
        <f>AL4</f>
        <v>Table 1092: power factor</v>
      </c>
      <c r="AM28" s="58"/>
      <c r="AN28" s="57" t="str">
        <f>AN4</f>
        <v>Table 1053: volumes and mpans etc forecast</v>
      </c>
      <c r="AO28" s="58"/>
      <c r="AP28" s="57" t="str">
        <f>AP4</f>
        <v>Table 1076: allowed revenue</v>
      </c>
      <c r="AQ28" s="58"/>
    </row>
    <row r="29" spans="2:48" ht="63.75" thickBot="1" x14ac:dyDescent="0.3">
      <c r="B29" s="12" t="s">
        <v>27</v>
      </c>
      <c r="D29" s="3" t="s">
        <v>12</v>
      </c>
      <c r="E29" s="4" t="s">
        <v>13</v>
      </c>
      <c r="F29" s="3" t="s">
        <v>12</v>
      </c>
      <c r="G29" s="4" t="s">
        <v>13</v>
      </c>
      <c r="H29" s="3" t="s">
        <v>12</v>
      </c>
      <c r="I29" s="4" t="s">
        <v>13</v>
      </c>
      <c r="J29" s="3" t="s">
        <v>12</v>
      </c>
      <c r="K29" s="4" t="s">
        <v>13</v>
      </c>
      <c r="L29" s="3" t="s">
        <v>12</v>
      </c>
      <c r="M29" s="4" t="s">
        <v>13</v>
      </c>
      <c r="N29" s="3" t="s">
        <v>12</v>
      </c>
      <c r="O29" s="4" t="s">
        <v>13</v>
      </c>
      <c r="P29" s="3" t="s">
        <v>12</v>
      </c>
      <c r="Q29" s="4" t="s">
        <v>13</v>
      </c>
      <c r="R29" s="3" t="s">
        <v>12</v>
      </c>
      <c r="S29" s="4" t="s">
        <v>13</v>
      </c>
      <c r="T29" s="3" t="s">
        <v>12</v>
      </c>
      <c r="U29" s="4" t="s">
        <v>13</v>
      </c>
      <c r="V29" s="3" t="s">
        <v>12</v>
      </c>
      <c r="W29" s="4" t="s">
        <v>13</v>
      </c>
      <c r="X29" s="3" t="s">
        <v>12</v>
      </c>
      <c r="Y29" s="4" t="s">
        <v>13</v>
      </c>
      <c r="Z29" s="3" t="s">
        <v>12</v>
      </c>
      <c r="AA29" s="4" t="s">
        <v>13</v>
      </c>
      <c r="AB29" s="3" t="s">
        <v>12</v>
      </c>
      <c r="AC29" s="4" t="s">
        <v>13</v>
      </c>
      <c r="AD29" s="3" t="s">
        <v>12</v>
      </c>
      <c r="AE29" s="4" t="s">
        <v>13</v>
      </c>
      <c r="AF29" s="3" t="s">
        <v>12</v>
      </c>
      <c r="AG29" s="4" t="s">
        <v>13</v>
      </c>
      <c r="AH29" s="3" t="s">
        <v>12</v>
      </c>
      <c r="AI29" s="4" t="s">
        <v>13</v>
      </c>
      <c r="AJ29" s="3" t="s">
        <v>12</v>
      </c>
      <c r="AK29" s="4" t="s">
        <v>13</v>
      </c>
      <c r="AL29" s="3" t="s">
        <v>12</v>
      </c>
      <c r="AM29" s="4" t="s">
        <v>13</v>
      </c>
      <c r="AN29" s="3" t="s">
        <v>12</v>
      </c>
      <c r="AO29" s="4" t="s">
        <v>13</v>
      </c>
      <c r="AP29" s="3" t="s">
        <v>12</v>
      </c>
      <c r="AQ29" s="4" t="s">
        <v>13</v>
      </c>
    </row>
    <row r="30" spans="2:48" ht="5.25" customHeight="1" thickBot="1" x14ac:dyDescent="0.3"/>
    <row r="31" spans="2:48" ht="12" customHeight="1" x14ac:dyDescent="0.25">
      <c r="B31" s="5" t="s">
        <v>14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-5.3392499106930114E-4</v>
      </c>
      <c r="K31" s="13">
        <f t="shared" ref="K31:K47" si="2">IF(K7-I7=0,"-",K7-I7)</f>
        <v>-2.0909580292172839E-3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-3.4825378637148852E-4</v>
      </c>
      <c r="O31" s="13">
        <f t="shared" ref="O31:O47" si="4">IF(O7-M7=0,"-",O7-M7)</f>
        <v>-1.3638321168679404E-3</v>
      </c>
      <c r="P31" s="19">
        <f>P7-N7</f>
        <v>6.0360324035801938E-4</v>
      </c>
      <c r="Q31" s="13">
        <f t="shared" ref="Q31:Q47" si="5">IF(Q7-O7=0,"-",Q7-O7)</f>
        <v>2.3638321168681772E-3</v>
      </c>
      <c r="R31" s="19">
        <f>R7-P7</f>
        <v>2.5534945398653086E-4</v>
      </c>
      <c r="S31" s="13">
        <f t="shared" ref="S31:S47" si="6">IF(S7-Q7=0,"-",S7-Q7)</f>
        <v>1.000000000000237E-3</v>
      </c>
      <c r="T31" s="19">
        <f>T7-R7</f>
        <v>-2.5534945398653086E-4</v>
      </c>
      <c r="U31" s="13">
        <f t="shared" ref="U31:U47" si="7">IF(U7-S7=0,"-",U7-S7)</f>
        <v>-1.000000000000237E-3</v>
      </c>
      <c r="V31" s="19">
        <f>V7-T7</f>
        <v>2.7857553708277027E-4</v>
      </c>
      <c r="W31" s="13">
        <f t="shared" ref="W31:W47" si="8">IF(W7-U7=0,"-",W7-U7)</f>
        <v>1.0909580292170471E-3</v>
      </c>
      <c r="X31" s="19">
        <f>X7-V7</f>
        <v>-2.0427956318920248E-3</v>
      </c>
      <c r="Y31" s="13">
        <f t="shared" ref="Y31:Y32" si="9">IF(Y7-U7=0,"-",Y7-U7)</f>
        <v>-6.9090419707829968E-3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-8.1263798822439615E-4</v>
      </c>
      <c r="AC31" s="13">
        <f t="shared" ref="AC31:AC47" si="11">IF(AC7-AA7=0,"-",AC7-AA7)</f>
        <v>-3.1824543798217829E-3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2.5534945398653086E-4</v>
      </c>
      <c r="AK31" s="13">
        <f t="shared" ref="AK31:AK47" si="15">IF(AK7-AI7=0,"-",AK7-AI7)</f>
        <v>1.0000000000002368E-3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3.0934027705432632E-3</v>
      </c>
      <c r="AO31" s="13">
        <f t="shared" ref="AO31:AO47" si="17">IF(AO7-AM7=0,"-",AO7-AM7)</f>
        <v>1.2114002140781642E-2</v>
      </c>
      <c r="AP31" s="19">
        <f>AP7-AN7</f>
        <v>-0.22015538295206305</v>
      </c>
      <c r="AQ31" s="13">
        <f t="shared" ref="AQ31:AQ47" si="18">IF(AQ7-AO7=0,"-",AQ7-AO7)</f>
        <v>-0.86199999999999954</v>
      </c>
    </row>
    <row r="32" spans="2:48" x14ac:dyDescent="0.25">
      <c r="B32" s="5" t="s">
        <v>15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-2.6887425395427655E-4</v>
      </c>
      <c r="K32" s="14">
        <f t="shared" si="2"/>
        <v>-5.9608559204795655E-4</v>
      </c>
      <c r="L32" s="20">
        <f>L8-J8</f>
        <v>0</v>
      </c>
      <c r="M32" s="14" t="str">
        <f t="shared" si="3"/>
        <v>-</v>
      </c>
      <c r="N32" s="20">
        <f>N8-L8</f>
        <v>-1.7336397471945375E-4</v>
      </c>
      <c r="O32" s="14">
        <f t="shared" si="4"/>
        <v>-3.8434236819124331E-4</v>
      </c>
      <c r="P32" s="20">
        <f>P8-N8</f>
        <v>4.1032692905118573E-4</v>
      </c>
      <c r="Q32" s="14">
        <f t="shared" si="5"/>
        <v>9.0968163310375591E-4</v>
      </c>
      <c r="R32" s="20">
        <f>R8-P8</f>
        <v>2.2172336225523281E-4</v>
      </c>
      <c r="S32" s="14">
        <f t="shared" si="6"/>
        <v>4.9155357836243546E-4</v>
      </c>
      <c r="T32" s="20">
        <f>T8-R8</f>
        <v>0</v>
      </c>
      <c r="U32" s="14" t="str">
        <f t="shared" si="7"/>
        <v>-</v>
      </c>
      <c r="V32" s="20">
        <f>V8-T8</f>
        <v>-3.3509274769225716E-2</v>
      </c>
      <c r="W32" s="14">
        <f t="shared" si="8"/>
        <v>-7.4288986751813252E-2</v>
      </c>
      <c r="X32" s="20">
        <f>X8-V8</f>
        <v>1.6438007991041115E-2</v>
      </c>
      <c r="Y32" s="14">
        <f t="shared" si="9"/>
        <v>-3.7846450579882944E-2</v>
      </c>
      <c r="Z32" s="20">
        <f>Z8-X8</f>
        <v>0</v>
      </c>
      <c r="AA32" s="14" t="str">
        <f t="shared" si="10"/>
        <v>-</v>
      </c>
      <c r="AB32" s="20">
        <f>AB8-Z8</f>
        <v>-8.423047503794967E-4</v>
      </c>
      <c r="AC32" s="14">
        <f t="shared" si="11"/>
        <v>-1.8673625995451748E-3</v>
      </c>
      <c r="AD32" s="20">
        <f>AD8-AB8</f>
        <v>0</v>
      </c>
      <c r="AE32" s="14" t="str">
        <f t="shared" si="12"/>
        <v>-</v>
      </c>
      <c r="AF32" s="20">
        <f>AF8-AD8</f>
        <v>1.7600458602629043E-4</v>
      </c>
      <c r="AG32" s="14">
        <f t="shared" si="13"/>
        <v>3.9019651871348426E-4</v>
      </c>
      <c r="AH32" s="20">
        <f>AH8-AF8</f>
        <v>0</v>
      </c>
      <c r="AI32" s="14" t="str">
        <f t="shared" si="14"/>
        <v>-</v>
      </c>
      <c r="AJ32" s="20">
        <f>AJ8-AH8</f>
        <v>-3.6724876412908003E-4</v>
      </c>
      <c r="AK32" s="14">
        <f t="shared" si="15"/>
        <v>-8.1417872397703678E-4</v>
      </c>
      <c r="AL32" s="20">
        <f>AL8-AJ8</f>
        <v>0</v>
      </c>
      <c r="AM32" s="14" t="str">
        <f t="shared" si="16"/>
        <v>-</v>
      </c>
      <c r="AN32" s="20">
        <f>AN8-AL8</f>
        <v>1.3365717183987269E-2</v>
      </c>
      <c r="AO32" s="14">
        <f t="shared" si="17"/>
        <v>2.9624480872984894E-2</v>
      </c>
      <c r="AP32" s="20">
        <f>AP8-AN8</f>
        <v>-0.2169776315664792</v>
      </c>
      <c r="AQ32" s="14">
        <f t="shared" si="18"/>
        <v>-0.481360833435797</v>
      </c>
    </row>
    <row r="33" spans="2:43" x14ac:dyDescent="0.25">
      <c r="B33" s="5" t="s">
        <v>16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0</v>
      </c>
      <c r="I33" s="14" t="str">
        <f t="shared" si="1"/>
        <v>-</v>
      </c>
      <c r="J33" s="20">
        <f t="shared" si="19"/>
        <v>0</v>
      </c>
      <c r="K33" s="14" t="str">
        <f t="shared" si="2"/>
        <v>-</v>
      </c>
      <c r="L33" s="20">
        <f t="shared" si="19"/>
        <v>0</v>
      </c>
      <c r="M33" s="14" t="str">
        <f t="shared" si="3"/>
        <v>-</v>
      </c>
      <c r="N33" s="20">
        <f t="shared" si="19"/>
        <v>3.1746031746031633E-3</v>
      </c>
      <c r="O33" s="14">
        <f t="shared" si="4"/>
        <v>1.0000000000000013E-3</v>
      </c>
      <c r="P33" s="20">
        <f t="shared" si="19"/>
        <v>0</v>
      </c>
      <c r="Q33" s="14" t="str">
        <f t="shared" si="5"/>
        <v>-</v>
      </c>
      <c r="R33" s="20">
        <f t="shared" si="19"/>
        <v>0</v>
      </c>
      <c r="S33" s="14" t="str">
        <f t="shared" si="6"/>
        <v>-</v>
      </c>
      <c r="T33" s="20">
        <f t="shared" si="19"/>
        <v>0</v>
      </c>
      <c r="U33" s="14" t="str">
        <f t="shared" si="7"/>
        <v>-</v>
      </c>
      <c r="V33" s="20">
        <f t="shared" si="19"/>
        <v>2.8571428571428692E-2</v>
      </c>
      <c r="W33" s="14">
        <f t="shared" si="8"/>
        <v>9.0000000000000115E-3</v>
      </c>
      <c r="X33" s="20">
        <f t="shared" si="19"/>
        <v>-3.1746031746031633E-3</v>
      </c>
      <c r="Y33" s="14">
        <f t="shared" ref="Y33:Y47" si="20">IF(Y9-W9=0,"-",Y9-W9)</f>
        <v>-9.9999999999995405E-4</v>
      </c>
      <c r="Z33" s="20">
        <f t="shared" si="19"/>
        <v>0</v>
      </c>
      <c r="AA33" s="14" t="str">
        <f t="shared" si="10"/>
        <v>-</v>
      </c>
      <c r="AB33" s="20">
        <f t="shared" si="19"/>
        <v>0</v>
      </c>
      <c r="AC33" s="14" t="str">
        <f t="shared" si="11"/>
        <v>-</v>
      </c>
      <c r="AD33" s="20">
        <f t="shared" si="19"/>
        <v>0</v>
      </c>
      <c r="AE33" s="14" t="str">
        <f t="shared" si="12"/>
        <v>-</v>
      </c>
      <c r="AF33" s="20">
        <f t="shared" si="19"/>
        <v>1.904761904761898E-2</v>
      </c>
      <c r="AG33" s="14">
        <f t="shared" si="13"/>
        <v>5.9999999999999602E-3</v>
      </c>
      <c r="AH33" s="20">
        <f t="shared" si="19"/>
        <v>-3.1746031746031633E-3</v>
      </c>
      <c r="AI33" s="14">
        <f t="shared" si="14"/>
        <v>-1.0000000000000009E-3</v>
      </c>
      <c r="AJ33" s="20">
        <f t="shared" si="19"/>
        <v>3.4920634920635019E-2</v>
      </c>
      <c r="AK33" s="14">
        <f t="shared" si="15"/>
        <v>1.1000000000000015E-2</v>
      </c>
      <c r="AL33" s="20">
        <f t="shared" ref="AL33:AL47" si="21">AL9-AJ9</f>
        <v>0</v>
      </c>
      <c r="AM33" s="14" t="str">
        <f t="shared" si="16"/>
        <v>-</v>
      </c>
      <c r="AN33" s="20">
        <f t="shared" ref="AN33:AN47" si="22">AN9-AL9</f>
        <v>3.1746031746031633E-3</v>
      </c>
      <c r="AO33" s="14">
        <f t="shared" si="17"/>
        <v>9.9999999999998354E-4</v>
      </c>
      <c r="AP33" s="20">
        <f t="shared" ref="AP33:AP47" si="23">AP9-AN9</f>
        <v>-0.21587301587301611</v>
      </c>
      <c r="AQ33" s="14">
        <f t="shared" si="18"/>
        <v>-6.8000000000000033E-2</v>
      </c>
    </row>
    <row r="34" spans="2:43" x14ac:dyDescent="0.25">
      <c r="B34" s="5" t="s">
        <v>17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0</v>
      </c>
      <c r="I34" s="14" t="str">
        <f t="shared" si="1"/>
        <v>-</v>
      </c>
      <c r="J34" s="20">
        <f t="shared" si="19"/>
        <v>-1.840452566689299E-4</v>
      </c>
      <c r="K34" s="14">
        <f t="shared" si="2"/>
        <v>-5.480022612853444E-4</v>
      </c>
      <c r="L34" s="20">
        <f t="shared" si="19"/>
        <v>0</v>
      </c>
      <c r="M34" s="14" t="str">
        <f t="shared" si="3"/>
        <v>-</v>
      </c>
      <c r="N34" s="20">
        <f t="shared" si="19"/>
        <v>-2.4853103801036891E-4</v>
      </c>
      <c r="O34" s="14">
        <f t="shared" si="4"/>
        <v>-7.400113064273794E-4</v>
      </c>
      <c r="P34" s="20">
        <f t="shared" si="19"/>
        <v>-1.1955947532749089E-4</v>
      </c>
      <c r="Q34" s="14">
        <f t="shared" si="5"/>
        <v>-3.559932161437511E-4</v>
      </c>
      <c r="R34" s="20">
        <f t="shared" si="19"/>
        <v>3.3584762266702928E-4</v>
      </c>
      <c r="S34" s="14">
        <f t="shared" si="6"/>
        <v>9.9999999999989203E-4</v>
      </c>
      <c r="T34" s="20">
        <f t="shared" si="19"/>
        <v>-3.3584762266702928E-4</v>
      </c>
      <c r="U34" s="14">
        <f t="shared" si="7"/>
        <v>-9.9999999999989203E-4</v>
      </c>
      <c r="V34" s="20">
        <f t="shared" si="19"/>
        <v>-1.7979263214347396E-2</v>
      </c>
      <c r="W34" s="14">
        <f t="shared" si="8"/>
        <v>-5.3533989824215422E-2</v>
      </c>
      <c r="X34" s="20">
        <f t="shared" si="19"/>
        <v>-1.5274357473373801E-3</v>
      </c>
      <c r="Y34" s="14">
        <f t="shared" si="20"/>
        <v>-4.5480022612858009E-3</v>
      </c>
      <c r="Z34" s="20">
        <f t="shared" si="19"/>
        <v>0</v>
      </c>
      <c r="AA34" s="14" t="str">
        <f t="shared" si="10"/>
        <v>-</v>
      </c>
      <c r="AB34" s="20">
        <f t="shared" si="19"/>
        <v>6.6228315797878246E-4</v>
      </c>
      <c r="AC34" s="14">
        <f t="shared" si="11"/>
        <v>1.9719751258603507E-3</v>
      </c>
      <c r="AD34" s="20">
        <f t="shared" si="19"/>
        <v>0</v>
      </c>
      <c r="AE34" s="14" t="str">
        <f t="shared" si="12"/>
        <v>-</v>
      </c>
      <c r="AF34" s="20">
        <f t="shared" si="19"/>
        <v>3.3584762266725132E-4</v>
      </c>
      <c r="AG34" s="14">
        <f t="shared" si="13"/>
        <v>1.000000000000334E-3</v>
      </c>
      <c r="AH34" s="20">
        <f t="shared" si="19"/>
        <v>-3.3584762266725132E-4</v>
      </c>
      <c r="AI34" s="14">
        <f t="shared" si="14"/>
        <v>-1.000000000000334E-3</v>
      </c>
      <c r="AJ34" s="20">
        <f t="shared" si="19"/>
        <v>3.3584762266725132E-4</v>
      </c>
      <c r="AK34" s="14">
        <f t="shared" si="15"/>
        <v>1.000000000000334E-3</v>
      </c>
      <c r="AL34" s="20">
        <f t="shared" si="21"/>
        <v>0</v>
      </c>
      <c r="AM34" s="14" t="str">
        <f t="shared" si="16"/>
        <v>-</v>
      </c>
      <c r="AN34" s="20">
        <f t="shared" si="22"/>
        <v>3.1817626048352698E-3</v>
      </c>
      <c r="AO34" s="14">
        <f t="shared" si="17"/>
        <v>9.3655896086727863E-3</v>
      </c>
      <c r="AP34" s="20">
        <f t="shared" si="23"/>
        <v>-0.22718459534030055</v>
      </c>
      <c r="AQ34" s="14">
        <f t="shared" si="18"/>
        <v>-0.67799999999999994</v>
      </c>
    </row>
    <row r="35" spans="2:43" x14ac:dyDescent="0.25">
      <c r="B35" s="5" t="s">
        <v>18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0</v>
      </c>
      <c r="I35" s="14" t="str">
        <f t="shared" si="1"/>
        <v>-</v>
      </c>
      <c r="J35" s="20">
        <f t="shared" si="19"/>
        <v>-3.8396071195279102E-4</v>
      </c>
      <c r="K35" s="14">
        <f t="shared" si="2"/>
        <v>-1.0142876017242364E-3</v>
      </c>
      <c r="L35" s="20">
        <f t="shared" si="19"/>
        <v>0</v>
      </c>
      <c r="M35" s="14" t="str">
        <f t="shared" si="3"/>
        <v>-</v>
      </c>
      <c r="N35" s="20">
        <f t="shared" si="19"/>
        <v>1.2658603731163787E-4</v>
      </c>
      <c r="O35" s="14">
        <f t="shared" si="4"/>
        <v>3.3439527586950814E-4</v>
      </c>
      <c r="P35" s="20">
        <f t="shared" si="19"/>
        <v>-2.5809827569978072E-4</v>
      </c>
      <c r="Q35" s="14">
        <f t="shared" si="5"/>
        <v>-6.8180382242027764E-4</v>
      </c>
      <c r="R35" s="20">
        <f t="shared" si="19"/>
        <v>2.5785707534686786E-4</v>
      </c>
      <c r="S35" s="14">
        <f t="shared" si="6"/>
        <v>6.8116665689821841E-4</v>
      </c>
      <c r="T35" s="20">
        <f t="shared" si="19"/>
        <v>-2.5785707534686786E-4</v>
      </c>
      <c r="U35" s="14">
        <f t="shared" si="7"/>
        <v>-6.8116665689821841E-4</v>
      </c>
      <c r="V35" s="20">
        <f t="shared" si="19"/>
        <v>-3.968013039001117E-2</v>
      </c>
      <c r="W35" s="14">
        <f t="shared" si="8"/>
        <v>-0.10482078774336578</v>
      </c>
      <c r="X35" s="20">
        <f t="shared" si="19"/>
        <v>3.6149408958804474E-2</v>
      </c>
      <c r="Y35" s="14">
        <f t="shared" si="20"/>
        <v>9.5493877824374213E-2</v>
      </c>
      <c r="Z35" s="20">
        <f t="shared" si="19"/>
        <v>0</v>
      </c>
      <c r="AA35" s="14" t="str">
        <f t="shared" si="10"/>
        <v>-</v>
      </c>
      <c r="AB35" s="20">
        <f t="shared" si="19"/>
        <v>1.8443069420194247E-3</v>
      </c>
      <c r="AC35" s="14">
        <f t="shared" si="11"/>
        <v>4.8720028034912599E-3</v>
      </c>
      <c r="AD35" s="20">
        <f t="shared" si="19"/>
        <v>0</v>
      </c>
      <c r="AE35" s="14" t="str">
        <f t="shared" si="12"/>
        <v>-</v>
      </c>
      <c r="AF35" s="20">
        <f t="shared" si="19"/>
        <v>8.6133224946638443E-4</v>
      </c>
      <c r="AG35" s="14">
        <f t="shared" si="13"/>
        <v>2.2753333724064365E-3</v>
      </c>
      <c r="AH35" s="20">
        <f t="shared" si="19"/>
        <v>2.5785707534686786E-4</v>
      </c>
      <c r="AI35" s="14">
        <f t="shared" si="14"/>
        <v>6.8116665689853207E-4</v>
      </c>
      <c r="AJ35" s="20">
        <f t="shared" si="19"/>
        <v>1.70619749323353E-3</v>
      </c>
      <c r="AK35" s="14">
        <f t="shared" si="15"/>
        <v>4.507166774117187E-3</v>
      </c>
      <c r="AL35" s="20">
        <f t="shared" si="21"/>
        <v>0</v>
      </c>
      <c r="AM35" s="14" t="str">
        <f t="shared" si="16"/>
        <v>-</v>
      </c>
      <c r="AN35" s="20">
        <f t="shared" si="22"/>
        <v>-9.3049097464767971E-3</v>
      </c>
      <c r="AO35" s="14">
        <f t="shared" si="17"/>
        <v>-2.482539985448427E-2</v>
      </c>
      <c r="AP35" s="20">
        <f t="shared" si="23"/>
        <v>-0.23523413385638536</v>
      </c>
      <c r="AQ35" s="14">
        <f t="shared" si="18"/>
        <v>-0.62804724533890988</v>
      </c>
    </row>
    <row r="36" spans="2:43" x14ac:dyDescent="0.25">
      <c r="B36" s="5" t="s">
        <v>19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0</v>
      </c>
      <c r="I36" s="14" t="str">
        <f t="shared" si="1"/>
        <v>-</v>
      </c>
      <c r="J36" s="20">
        <f t="shared" si="19"/>
        <v>0</v>
      </c>
      <c r="K36" s="14" t="str">
        <f t="shared" si="2"/>
        <v>-</v>
      </c>
      <c r="L36" s="20">
        <f t="shared" si="19"/>
        <v>0</v>
      </c>
      <c r="M36" s="14" t="str">
        <f t="shared" si="3"/>
        <v>-</v>
      </c>
      <c r="N36" s="20">
        <f t="shared" si="19"/>
        <v>3.0581039755352979E-3</v>
      </c>
      <c r="O36" s="14">
        <f t="shared" si="4"/>
        <v>1.000000000000036E-3</v>
      </c>
      <c r="P36" s="20">
        <f t="shared" si="19"/>
        <v>0</v>
      </c>
      <c r="Q36" s="14" t="str">
        <f t="shared" si="5"/>
        <v>-</v>
      </c>
      <c r="R36" s="20">
        <f t="shared" si="19"/>
        <v>0</v>
      </c>
      <c r="S36" s="14" t="str">
        <f t="shared" si="6"/>
        <v>-</v>
      </c>
      <c r="T36" s="20">
        <f t="shared" si="19"/>
        <v>0</v>
      </c>
      <c r="U36" s="14" t="str">
        <f t="shared" si="7"/>
        <v>-</v>
      </c>
      <c r="V36" s="20">
        <f t="shared" si="19"/>
        <v>2.7522935779816571E-2</v>
      </c>
      <c r="W36" s="14">
        <f t="shared" si="8"/>
        <v>9.0000000000000305E-3</v>
      </c>
      <c r="X36" s="20">
        <f t="shared" si="19"/>
        <v>-3.0581039755350758E-3</v>
      </c>
      <c r="Y36" s="14">
        <f t="shared" si="20"/>
        <v>-9.9999999999999915E-4</v>
      </c>
      <c r="Z36" s="20">
        <f t="shared" si="19"/>
        <v>0</v>
      </c>
      <c r="AA36" s="14" t="str">
        <f t="shared" si="10"/>
        <v>-</v>
      </c>
      <c r="AB36" s="20">
        <f t="shared" si="19"/>
        <v>0</v>
      </c>
      <c r="AC36" s="14" t="str">
        <f t="shared" si="11"/>
        <v>-</v>
      </c>
      <c r="AD36" s="20">
        <f t="shared" si="19"/>
        <v>0</v>
      </c>
      <c r="AE36" s="14" t="str">
        <f t="shared" si="12"/>
        <v>-</v>
      </c>
      <c r="AF36" s="20">
        <f t="shared" si="19"/>
        <v>1.8348623853210899E-2</v>
      </c>
      <c r="AG36" s="14">
        <f t="shared" si="13"/>
        <v>5.9999999999999967E-3</v>
      </c>
      <c r="AH36" s="20">
        <f t="shared" si="19"/>
        <v>0</v>
      </c>
      <c r="AI36" s="14" t="str">
        <f t="shared" si="14"/>
        <v>-</v>
      </c>
      <c r="AJ36" s="20">
        <f t="shared" si="19"/>
        <v>3.3639143730886722E-2</v>
      </c>
      <c r="AK36" s="14">
        <f t="shared" si="15"/>
        <v>1.0999999999999914E-2</v>
      </c>
      <c r="AL36" s="20">
        <f t="shared" si="21"/>
        <v>0</v>
      </c>
      <c r="AM36" s="14" t="str">
        <f t="shared" si="16"/>
        <v>-</v>
      </c>
      <c r="AN36" s="20">
        <f t="shared" si="22"/>
        <v>3.0581039755350758E-3</v>
      </c>
      <c r="AO36" s="14">
        <f t="shared" si="17"/>
        <v>9.9999999999998354E-4</v>
      </c>
      <c r="AP36" s="20">
        <f t="shared" si="23"/>
        <v>-0.22018348623853223</v>
      </c>
      <c r="AQ36" s="14">
        <f t="shared" si="18"/>
        <v>-7.2000000000000008E-2</v>
      </c>
    </row>
    <row r="37" spans="2:43" x14ac:dyDescent="0.25">
      <c r="B37" s="5" t="s">
        <v>20</v>
      </c>
      <c r="D37" s="24"/>
      <c r="E37" s="25"/>
      <c r="F37" s="20">
        <f t="shared" si="19"/>
        <v>0</v>
      </c>
      <c r="G37" s="14" t="str">
        <f t="shared" si="0"/>
        <v>-</v>
      </c>
      <c r="H37" s="20">
        <f t="shared" si="19"/>
        <v>0</v>
      </c>
      <c r="I37" s="14" t="str">
        <f t="shared" si="1"/>
        <v>-</v>
      </c>
      <c r="J37" s="20">
        <f t="shared" si="19"/>
        <v>-2.1957165076680329E-4</v>
      </c>
      <c r="K37" s="14">
        <f t="shared" si="2"/>
        <v>-6.3847314041943462E-4</v>
      </c>
      <c r="L37" s="20">
        <f t="shared" si="19"/>
        <v>0</v>
      </c>
      <c r="M37" s="14" t="str">
        <f t="shared" si="3"/>
        <v>-</v>
      </c>
      <c r="N37" s="20">
        <f t="shared" si="19"/>
        <v>8.2647914312861115E-4</v>
      </c>
      <c r="O37" s="14">
        <f t="shared" si="4"/>
        <v>2.4032461939493873E-3</v>
      </c>
      <c r="P37" s="20">
        <f t="shared" si="19"/>
        <v>-9.6297846333770476E-4</v>
      </c>
      <c r="Q37" s="14">
        <f t="shared" si="5"/>
        <v>-2.8001605922092238E-3</v>
      </c>
      <c r="R37" s="20">
        <f t="shared" si="19"/>
        <v>2.8247147887261459E-4</v>
      </c>
      <c r="S37" s="14">
        <f t="shared" si="6"/>
        <v>8.2137403241680214E-4</v>
      </c>
      <c r="T37" s="20">
        <f t="shared" si="19"/>
        <v>-2.9402788154453408E-4</v>
      </c>
      <c r="U37" s="14">
        <f t="shared" si="7"/>
        <v>-8.5497788191279424E-4</v>
      </c>
      <c r="V37" s="20">
        <f t="shared" si="19"/>
        <v>-7.3480939895231745E-2</v>
      </c>
      <c r="W37" s="14">
        <f t="shared" si="8"/>
        <v>-0.21366877869727494</v>
      </c>
      <c r="X37" s="20">
        <f t="shared" si="19"/>
        <v>3.29939512307732E-2</v>
      </c>
      <c r="Y37" s="14">
        <f t="shared" si="20"/>
        <v>9.5940216251020505E-2</v>
      </c>
      <c r="Z37" s="20">
        <f t="shared" si="19"/>
        <v>0</v>
      </c>
      <c r="AA37" s="14" t="str">
        <f t="shared" si="10"/>
        <v>-</v>
      </c>
      <c r="AB37" s="20">
        <f t="shared" si="19"/>
        <v>1.5448943950343574E-3</v>
      </c>
      <c r="AC37" s="14">
        <f t="shared" si="11"/>
        <v>4.4922628789709762E-3</v>
      </c>
      <c r="AD37" s="20">
        <f t="shared" si="19"/>
        <v>0</v>
      </c>
      <c r="AE37" s="14" t="str">
        <f t="shared" si="12"/>
        <v>-</v>
      </c>
      <c r="AF37" s="20">
        <f t="shared" si="19"/>
        <v>-2.7091507620079502E-3</v>
      </c>
      <c r="AG37" s="14">
        <f t="shared" si="13"/>
        <v>-7.87770182921399E-3</v>
      </c>
      <c r="AH37" s="20">
        <f t="shared" si="19"/>
        <v>0</v>
      </c>
      <c r="AI37" s="14" t="str">
        <f t="shared" si="14"/>
        <v>-</v>
      </c>
      <c r="AJ37" s="20">
        <f t="shared" si="19"/>
        <v>9.5090259553121115E-4</v>
      </c>
      <c r="AK37" s="14">
        <f t="shared" si="15"/>
        <v>2.765046235621349E-3</v>
      </c>
      <c r="AL37" s="20">
        <f t="shared" si="21"/>
        <v>0</v>
      </c>
      <c r="AM37" s="14" t="str">
        <f t="shared" si="16"/>
        <v>-</v>
      </c>
      <c r="AN37" s="20">
        <f t="shared" si="22"/>
        <v>-4.8584422238515668E-3</v>
      </c>
      <c r="AO37" s="14">
        <f t="shared" si="17"/>
        <v>-1.5277785056115961E-2</v>
      </c>
      <c r="AP37" s="20">
        <f t="shared" si="23"/>
        <v>-0.22532252505149919</v>
      </c>
      <c r="AQ37" s="14">
        <f t="shared" si="18"/>
        <v>-0.66083939535409486</v>
      </c>
    </row>
    <row r="38" spans="2:43" x14ac:dyDescent="0.25">
      <c r="B38" s="5" t="s">
        <v>21</v>
      </c>
      <c r="D38" s="24"/>
      <c r="E38" s="25"/>
      <c r="F38" s="20">
        <f t="shared" si="19"/>
        <v>0</v>
      </c>
      <c r="G38" s="14" t="str">
        <f t="shared" si="0"/>
        <v>-</v>
      </c>
      <c r="H38" s="20">
        <f t="shared" si="19"/>
        <v>0</v>
      </c>
      <c r="I38" s="14" t="str">
        <f t="shared" si="1"/>
        <v>-</v>
      </c>
      <c r="J38" s="20">
        <f t="shared" si="19"/>
        <v>-8.8278836992916609E-5</v>
      </c>
      <c r="K38" s="14">
        <f t="shared" si="2"/>
        <v>-2.3623420339445659E-4</v>
      </c>
      <c r="L38" s="20">
        <f t="shared" si="19"/>
        <v>0</v>
      </c>
      <c r="M38" s="14" t="str">
        <f t="shared" si="3"/>
        <v>-</v>
      </c>
      <c r="N38" s="20">
        <f t="shared" si="19"/>
        <v>4.801219542367452E-4</v>
      </c>
      <c r="O38" s="14">
        <f t="shared" si="4"/>
        <v>1.2848065431624747E-3</v>
      </c>
      <c r="P38" s="20">
        <f t="shared" si="19"/>
        <v>-7.2089061082414307E-4</v>
      </c>
      <c r="Q38" s="14">
        <f t="shared" si="5"/>
        <v>-1.9291035652881183E-3</v>
      </c>
      <c r="R38" s="20">
        <f t="shared" si="19"/>
        <v>2.1945236890758002E-3</v>
      </c>
      <c r="S38" s="14">
        <f t="shared" si="6"/>
        <v>5.8725462769811249E-3</v>
      </c>
      <c r="T38" s="20">
        <f t="shared" si="19"/>
        <v>-3.1630588691511363E-4</v>
      </c>
      <c r="U38" s="14">
        <f t="shared" si="7"/>
        <v>-8.4643468094578681E-4</v>
      </c>
      <c r="V38" s="20">
        <f t="shared" si="19"/>
        <v>-7.3304090546766676E-2</v>
      </c>
      <c r="W38" s="14">
        <f t="shared" si="8"/>
        <v>-0.19616177586544586</v>
      </c>
      <c r="X38" s="20">
        <f t="shared" si="19"/>
        <v>3.3962379631256256E-2</v>
      </c>
      <c r="Y38" s="14">
        <f t="shared" si="20"/>
        <v>9.0883341589694328E-2</v>
      </c>
      <c r="Z38" s="20">
        <f t="shared" si="19"/>
        <v>0</v>
      </c>
      <c r="AA38" s="14" t="str">
        <f t="shared" si="10"/>
        <v>-</v>
      </c>
      <c r="AB38" s="20">
        <f t="shared" si="19"/>
        <v>3.1521845061410758E-3</v>
      </c>
      <c r="AC38" s="14">
        <f t="shared" si="11"/>
        <v>8.4352470096560883E-3</v>
      </c>
      <c r="AD38" s="20">
        <f t="shared" si="19"/>
        <v>0</v>
      </c>
      <c r="AE38" s="14" t="str">
        <f t="shared" si="12"/>
        <v>-</v>
      </c>
      <c r="AF38" s="20">
        <f t="shared" si="19"/>
        <v>7.6050420467407287E-3</v>
      </c>
      <c r="AG38" s="14">
        <f t="shared" si="13"/>
        <v>2.0351095584062728E-2</v>
      </c>
      <c r="AH38" s="20">
        <f t="shared" si="19"/>
        <v>-9.8087596659413023E-6</v>
      </c>
      <c r="AI38" s="14">
        <f t="shared" si="14"/>
        <v>-2.6248244821780453E-5</v>
      </c>
      <c r="AJ38" s="20">
        <f t="shared" si="19"/>
        <v>1.0931672732970021E-3</v>
      </c>
      <c r="AK38" s="14">
        <f t="shared" si="15"/>
        <v>2.9253160641987269E-3</v>
      </c>
      <c r="AL38" s="20">
        <f t="shared" si="21"/>
        <v>0</v>
      </c>
      <c r="AM38" s="14" t="str">
        <f t="shared" si="16"/>
        <v>-</v>
      </c>
      <c r="AN38" s="20">
        <f t="shared" si="22"/>
        <v>4.2219644015955127E-2</v>
      </c>
      <c r="AO38" s="14">
        <f t="shared" si="17"/>
        <v>0.11136312884641034</v>
      </c>
      <c r="AP38" s="20">
        <f t="shared" si="23"/>
        <v>-0.25450254978639408</v>
      </c>
      <c r="AQ38" s="14">
        <f t="shared" si="18"/>
        <v>-0.65575688978474578</v>
      </c>
    </row>
    <row r="39" spans="2:43" x14ac:dyDescent="0.25">
      <c r="B39" s="5" t="s">
        <v>22</v>
      </c>
      <c r="D39" s="24"/>
      <c r="E39" s="25"/>
      <c r="F39" s="20">
        <f t="shared" si="19"/>
        <v>0</v>
      </c>
      <c r="G39" s="14" t="str">
        <f t="shared" si="0"/>
        <v>-</v>
      </c>
      <c r="H39" s="20">
        <f t="shared" si="19"/>
        <v>0</v>
      </c>
      <c r="I39" s="14" t="str">
        <f t="shared" si="1"/>
        <v>-</v>
      </c>
      <c r="J39" s="20">
        <f t="shared" si="19"/>
        <v>-3.1718628388610615E-4</v>
      </c>
      <c r="K39" s="14">
        <f t="shared" si="2"/>
        <v>-8.6058881861885079E-4</v>
      </c>
      <c r="L39" s="20">
        <f t="shared" si="19"/>
        <v>0</v>
      </c>
      <c r="M39" s="14" t="str">
        <f t="shared" si="3"/>
        <v>-</v>
      </c>
      <c r="N39" s="20">
        <f t="shared" si="19"/>
        <v>-3.546345280741714E-3</v>
      </c>
      <c r="O39" s="14">
        <f t="shared" si="4"/>
        <v>-9.6219327588081584E-3</v>
      </c>
      <c r="P39" s="20">
        <f t="shared" si="19"/>
        <v>2.1508014876833181E-3</v>
      </c>
      <c r="Q39" s="14">
        <f t="shared" si="5"/>
        <v>5.8355477692529946E-3</v>
      </c>
      <c r="R39" s="20">
        <f t="shared" si="19"/>
        <v>-1.3564978567751629E-3</v>
      </c>
      <c r="S39" s="14">
        <f t="shared" si="6"/>
        <v>-3.6804456791719124E-3</v>
      </c>
      <c r="T39" s="20">
        <f t="shared" si="19"/>
        <v>-3.62846539425421E-4</v>
      </c>
      <c r="U39" s="14">
        <f t="shared" si="7"/>
        <v>-9.8447407901248313E-4</v>
      </c>
      <c r="V39" s="20">
        <f t="shared" si="19"/>
        <v>8.9935940503500955E-2</v>
      </c>
      <c r="W39" s="14">
        <f t="shared" si="8"/>
        <v>0.24401390829712707</v>
      </c>
      <c r="X39" s="20">
        <f t="shared" si="19"/>
        <v>-7.7639075822884207E-2</v>
      </c>
      <c r="Y39" s="14">
        <f t="shared" si="20"/>
        <v>-0.21065009407870153</v>
      </c>
      <c r="Z39" s="20">
        <f t="shared" si="19"/>
        <v>0</v>
      </c>
      <c r="AA39" s="14" t="str">
        <f t="shared" si="10"/>
        <v>-</v>
      </c>
      <c r="AB39" s="20">
        <f t="shared" si="19"/>
        <v>-8.1125063268761011E-4</v>
      </c>
      <c r="AC39" s="14">
        <f t="shared" si="11"/>
        <v>-2.2010826415153444E-3</v>
      </c>
      <c r="AD39" s="20">
        <f t="shared" si="19"/>
        <v>0</v>
      </c>
      <c r="AE39" s="14" t="str">
        <f t="shared" si="12"/>
        <v>-</v>
      </c>
      <c r="AF39" s="20">
        <f t="shared" si="19"/>
        <v>-1.0504145841907508E-3</v>
      </c>
      <c r="AG39" s="14">
        <f t="shared" si="13"/>
        <v>-2.8499815155729989E-3</v>
      </c>
      <c r="AH39" s="20">
        <f t="shared" si="19"/>
        <v>-3.1629433642210714E-5</v>
      </c>
      <c r="AI39" s="14">
        <f t="shared" si="14"/>
        <v>-8.5816878959539544E-5</v>
      </c>
      <c r="AJ39" s="20">
        <f t="shared" si="19"/>
        <v>7.3141545064503433E-4</v>
      </c>
      <c r="AK39" s="14">
        <f t="shared" si="15"/>
        <v>1.9844740790125014E-3</v>
      </c>
      <c r="AL39" s="20">
        <f t="shared" si="21"/>
        <v>0</v>
      </c>
      <c r="AM39" s="14" t="str">
        <f t="shared" si="16"/>
        <v>-</v>
      </c>
      <c r="AN39" s="20">
        <f t="shared" si="22"/>
        <v>-3.281807011814375E-2</v>
      </c>
      <c r="AO39" s="14">
        <f t="shared" si="17"/>
        <v>-9.3358510971784853E-2</v>
      </c>
      <c r="AP39" s="20">
        <f t="shared" si="23"/>
        <v>-0.2197467916906457</v>
      </c>
      <c r="AQ39" s="14">
        <f t="shared" si="18"/>
        <v>-0.63398492164043996</v>
      </c>
    </row>
    <row r="40" spans="2:43" x14ac:dyDescent="0.25">
      <c r="B40" s="5" t="s">
        <v>90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91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23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0</v>
      </c>
      <c r="I42" s="14" t="str">
        <f t="shared" si="1"/>
        <v>-</v>
      </c>
      <c r="J42" s="20">
        <f t="shared" si="19"/>
        <v>-2.0529219443199409E-4</v>
      </c>
      <c r="K42" s="14">
        <f t="shared" si="2"/>
        <v>-5.6415740878141348E-4</v>
      </c>
      <c r="L42" s="20">
        <f t="shared" si="19"/>
        <v>0</v>
      </c>
      <c r="M42" s="14" t="str">
        <f t="shared" si="3"/>
        <v>-</v>
      </c>
      <c r="N42" s="20">
        <f t="shared" si="19"/>
        <v>1.2845270858070634E-3</v>
      </c>
      <c r="O42" s="14">
        <f t="shared" si="4"/>
        <v>3.5299708994956666E-3</v>
      </c>
      <c r="P42" s="20">
        <f t="shared" si="19"/>
        <v>-1.1091142097441331E-3</v>
      </c>
      <c r="Q42" s="14">
        <f t="shared" si="5"/>
        <v>-3.0479239619569517E-3</v>
      </c>
      <c r="R42" s="20">
        <f t="shared" si="19"/>
        <v>3.7616938011009182E-4</v>
      </c>
      <c r="S42" s="14">
        <f t="shared" si="6"/>
        <v>1.0337399496999338E-3</v>
      </c>
      <c r="T42" s="20">
        <f t="shared" si="19"/>
        <v>-4.3337558452805069E-4</v>
      </c>
      <c r="U42" s="14">
        <f t="shared" si="7"/>
        <v>-1.1909466284045461E-3</v>
      </c>
      <c r="V42" s="20">
        <f t="shared" si="19"/>
        <v>2.1586401161225011E-2</v>
      </c>
      <c r="W42" s="14">
        <f t="shared" si="8"/>
        <v>5.9320950695326773E-2</v>
      </c>
      <c r="X42" s="20">
        <f t="shared" si="19"/>
        <v>-1.0940784616136012E-2</v>
      </c>
      <c r="Y42" s="14">
        <f t="shared" si="20"/>
        <v>-3.0066046671448084E-2</v>
      </c>
      <c r="Z42" s="20">
        <f t="shared" si="19"/>
        <v>0</v>
      </c>
      <c r="AA42" s="14" t="str">
        <f t="shared" si="10"/>
        <v>-</v>
      </c>
      <c r="AB42" s="20">
        <f t="shared" si="19"/>
        <v>-7.0005443381115917E-4</v>
      </c>
      <c r="AC42" s="14">
        <f t="shared" si="11"/>
        <v>-1.9237988881052326E-3</v>
      </c>
      <c r="AD42" s="20">
        <f t="shared" si="19"/>
        <v>0</v>
      </c>
      <c r="AE42" s="14" t="str">
        <f t="shared" si="12"/>
        <v>-</v>
      </c>
      <c r="AF42" s="20">
        <f t="shared" si="19"/>
        <v>9.3694836798441372E-5</v>
      </c>
      <c r="AG42" s="14">
        <f t="shared" si="13"/>
        <v>2.5748001033654849E-4</v>
      </c>
      <c r="AH42" s="20">
        <f t="shared" si="19"/>
        <v>1.0139329385250306E-4</v>
      </c>
      <c r="AI42" s="14">
        <f t="shared" si="14"/>
        <v>2.7863591251446607E-4</v>
      </c>
      <c r="AJ42" s="20">
        <f t="shared" si="19"/>
        <v>3.7223251549400871E-4</v>
      </c>
      <c r="AK42" s="14">
        <f t="shared" si="15"/>
        <v>1.0229211684661121E-3</v>
      </c>
      <c r="AL42" s="20">
        <f t="shared" si="21"/>
        <v>0</v>
      </c>
      <c r="AM42" s="14" t="str">
        <f t="shared" si="16"/>
        <v>-</v>
      </c>
      <c r="AN42" s="20">
        <f t="shared" si="22"/>
        <v>2.0945094060111913E-3</v>
      </c>
      <c r="AO42" s="14">
        <f t="shared" si="17"/>
        <v>5.9521990482338111E-3</v>
      </c>
      <c r="AP42" s="20">
        <f t="shared" si="23"/>
        <v>-0.22090020167612423</v>
      </c>
      <c r="AQ42" s="14">
        <f t="shared" si="18"/>
        <v>-0.61051340252993624</v>
      </c>
    </row>
    <row r="43" spans="2:43" x14ac:dyDescent="0.25">
      <c r="B43" s="5" t="s">
        <v>24</v>
      </c>
      <c r="D43" s="24"/>
      <c r="E43" s="25"/>
      <c r="F43" s="20">
        <f t="shared" si="19"/>
        <v>0</v>
      </c>
      <c r="G43" s="14"/>
      <c r="H43" s="20">
        <f t="shared" si="19"/>
        <v>0</v>
      </c>
      <c r="I43" s="14" t="str">
        <f t="shared" si="1"/>
        <v>-</v>
      </c>
      <c r="J43" s="20">
        <f t="shared" si="19"/>
        <v>-7.91915196495796E-4</v>
      </c>
      <c r="K43" s="14">
        <f t="shared" si="2"/>
        <v>-1.998943065301872E-3</v>
      </c>
      <c r="L43" s="20">
        <f t="shared" si="19"/>
        <v>0</v>
      </c>
      <c r="M43" s="14" t="str">
        <f t="shared" si="3"/>
        <v>-</v>
      </c>
      <c r="N43" s="20">
        <f t="shared" si="19"/>
        <v>2.7167158643958134E-3</v>
      </c>
      <c r="O43" s="14">
        <f t="shared" si="4"/>
        <v>6.857502370910199E-3</v>
      </c>
      <c r="P43" s="20">
        <f t="shared" si="19"/>
        <v>-1.1776965675778239E-3</v>
      </c>
      <c r="Q43" s="14">
        <f t="shared" si="5"/>
        <v>-2.9727278845094606E-3</v>
      </c>
      <c r="R43" s="20">
        <f t="shared" si="19"/>
        <v>2.4800574925303298E-3</v>
      </c>
      <c r="S43" s="14">
        <f t="shared" si="6"/>
        <v>6.2601320800259787E-3</v>
      </c>
      <c r="T43" s="20">
        <f t="shared" si="19"/>
        <v>-1.4896293705590757E-4</v>
      </c>
      <c r="U43" s="14">
        <f t="shared" si="7"/>
        <v>-3.7601050129125544E-4</v>
      </c>
      <c r="V43" s="20">
        <f t="shared" si="19"/>
        <v>2.1633141142717083E-2</v>
      </c>
      <c r="W43" s="14">
        <f t="shared" si="8"/>
        <v>5.46061215383691E-2</v>
      </c>
      <c r="X43" s="20">
        <f t="shared" si="19"/>
        <v>-1.0277568643548785E-2</v>
      </c>
      <c r="Y43" s="14">
        <f t="shared" si="20"/>
        <v>-2.594251841496921E-2</v>
      </c>
      <c r="Z43" s="20">
        <f t="shared" si="19"/>
        <v>0</v>
      </c>
      <c r="AA43" s="14" t="str">
        <f t="shared" si="10"/>
        <v>-</v>
      </c>
      <c r="AB43" s="20">
        <f t="shared" si="19"/>
        <v>-1.1149260413405582E-3</v>
      </c>
      <c r="AC43" s="14">
        <f t="shared" si="11"/>
        <v>-2.8142832572524284E-3</v>
      </c>
      <c r="AD43" s="20">
        <f t="shared" si="19"/>
        <v>0</v>
      </c>
      <c r="AE43" s="14" t="str">
        <f t="shared" si="12"/>
        <v>-</v>
      </c>
      <c r="AF43" s="20">
        <f t="shared" si="19"/>
        <v>7.3088096419926529E-5</v>
      </c>
      <c r="AG43" s="14">
        <f t="shared" si="13"/>
        <v>1.8448811708773188E-4</v>
      </c>
      <c r="AH43" s="20">
        <f t="shared" si="19"/>
        <v>1.0194274062413911E-4</v>
      </c>
      <c r="AI43" s="14">
        <f t="shared" si="14"/>
        <v>2.5732267208680715E-4</v>
      </c>
      <c r="AJ43" s="20">
        <f t="shared" si="19"/>
        <v>-5.2896073191366355E-4</v>
      </c>
      <c r="AK43" s="14">
        <f t="shared" si="15"/>
        <v>-1.3351964851218007E-3</v>
      </c>
      <c r="AL43" s="20">
        <f t="shared" si="21"/>
        <v>0</v>
      </c>
      <c r="AM43" s="14" t="str">
        <f t="shared" si="16"/>
        <v>-</v>
      </c>
      <c r="AN43" s="20">
        <f t="shared" si="22"/>
        <v>6.0252811038918885E-3</v>
      </c>
      <c r="AO43" s="14">
        <f t="shared" si="17"/>
        <v>1.3913467064741523E-2</v>
      </c>
      <c r="AP43" s="20">
        <f t="shared" si="23"/>
        <v>-0.23412182052822073</v>
      </c>
      <c r="AQ43" s="14">
        <f t="shared" si="18"/>
        <v>-0.57499618941192232</v>
      </c>
    </row>
    <row r="44" spans="2:43" x14ac:dyDescent="0.25">
      <c r="B44" s="5" t="s">
        <v>25</v>
      </c>
      <c r="D44" s="24"/>
      <c r="E44" s="25"/>
      <c r="F44" s="20">
        <f t="shared" si="19"/>
        <v>0</v>
      </c>
      <c r="G44" s="14"/>
      <c r="H44" s="20">
        <f t="shared" si="19"/>
        <v>0</v>
      </c>
      <c r="I44" s="14" t="str">
        <f t="shared" si="1"/>
        <v>-</v>
      </c>
      <c r="J44" s="20">
        <f t="shared" si="19"/>
        <v>1.1497412615635305E-4</v>
      </c>
      <c r="K44" s="14">
        <f t="shared" si="2"/>
        <v>2.3020213131731614E-4</v>
      </c>
      <c r="L44" s="20">
        <f t="shared" si="19"/>
        <v>0</v>
      </c>
      <c r="M44" s="14" t="str">
        <f t="shared" si="3"/>
        <v>-</v>
      </c>
      <c r="N44" s="20">
        <f t="shared" si="19"/>
        <v>-3.2626569392635307E-4</v>
      </c>
      <c r="O44" s="14">
        <f t="shared" si="4"/>
        <v>-6.5325182828906243E-4</v>
      </c>
      <c r="P44" s="20">
        <f t="shared" si="19"/>
        <v>-6.8393614848494266E-4</v>
      </c>
      <c r="Q44" s="14">
        <f t="shared" si="5"/>
        <v>-1.3693825239614195E-3</v>
      </c>
      <c r="R44" s="20">
        <f t="shared" si="19"/>
        <v>-1.9009736335768856E-3</v>
      </c>
      <c r="S44" s="14">
        <f t="shared" si="6"/>
        <v>-3.8061448836972829E-3</v>
      </c>
      <c r="T44" s="20">
        <f t="shared" si="19"/>
        <v>-1.1846071875587505E-4</v>
      </c>
      <c r="U44" s="14">
        <f t="shared" si="7"/>
        <v>-2.3718301540224043E-4</v>
      </c>
      <c r="V44" s="20">
        <f t="shared" si="19"/>
        <v>2.5981882552836733E-2</v>
      </c>
      <c r="W44" s="14">
        <f t="shared" si="8"/>
        <v>5.202113674834518E-2</v>
      </c>
      <c r="X44" s="20">
        <f t="shared" si="19"/>
        <v>-3.9245323694330203E-3</v>
      </c>
      <c r="Y44" s="14">
        <f t="shared" si="20"/>
        <v>-7.8577306570607672E-3</v>
      </c>
      <c r="Z44" s="20">
        <f t="shared" si="19"/>
        <v>0</v>
      </c>
      <c r="AA44" s="14" t="str">
        <f t="shared" si="10"/>
        <v>-</v>
      </c>
      <c r="AB44" s="20">
        <f t="shared" si="19"/>
        <v>2.7588577611152854E-3</v>
      </c>
      <c r="AC44" s="14">
        <f t="shared" si="11"/>
        <v>5.5238074673128676E-3</v>
      </c>
      <c r="AD44" s="20">
        <f t="shared" si="19"/>
        <v>0</v>
      </c>
      <c r="AE44" s="14" t="str">
        <f t="shared" si="12"/>
        <v>-</v>
      </c>
      <c r="AF44" s="20">
        <f t="shared" si="19"/>
        <v>7.8807784284817828E-5</v>
      </c>
      <c r="AG44" s="14">
        <f t="shared" si="13"/>
        <v>1.5778958721611447E-4</v>
      </c>
      <c r="AH44" s="20">
        <f t="shared" si="19"/>
        <v>-7.8807784284817828E-5</v>
      </c>
      <c r="AI44" s="14">
        <f t="shared" si="14"/>
        <v>-1.5778958721611447E-4</v>
      </c>
      <c r="AJ44" s="20">
        <f t="shared" si="19"/>
        <v>2.3726366949761157E-4</v>
      </c>
      <c r="AK44" s="14">
        <f t="shared" si="15"/>
        <v>4.7505125047217489E-4</v>
      </c>
      <c r="AL44" s="20">
        <f t="shared" si="21"/>
        <v>0</v>
      </c>
      <c r="AM44" s="14" t="str">
        <f t="shared" si="16"/>
        <v>-</v>
      </c>
      <c r="AN44" s="20">
        <f t="shared" si="22"/>
        <v>9.8738910021767268E-5</v>
      </c>
      <c r="AO44" s="14">
        <f t="shared" si="17"/>
        <v>8.670841173739896E-5</v>
      </c>
      <c r="AP44" s="20">
        <f t="shared" si="23"/>
        <v>-0.25510173475946551</v>
      </c>
      <c r="AQ44" s="14">
        <f t="shared" si="18"/>
        <v>-0.50949355910103422</v>
      </c>
    </row>
    <row r="45" spans="2:43" x14ac:dyDescent="0.25">
      <c r="B45" s="5" t="s">
        <v>78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0</v>
      </c>
      <c r="I45" s="14" t="str">
        <f t="shared" si="1"/>
        <v>-</v>
      </c>
      <c r="J45" s="20">
        <f t="shared" si="19"/>
        <v>3.7864445285862303E-4</v>
      </c>
      <c r="K45" s="14">
        <f t="shared" si="2"/>
        <v>9.9999999999978383E-4</v>
      </c>
      <c r="L45" s="20">
        <f t="shared" si="19"/>
        <v>0</v>
      </c>
      <c r="M45" s="14" t="str">
        <f t="shared" si="3"/>
        <v>-</v>
      </c>
      <c r="N45" s="20">
        <f t="shared" si="19"/>
        <v>-5.3010223400224987E-3</v>
      </c>
      <c r="O45" s="14">
        <f t="shared" si="4"/>
        <v>-1.399999999999957E-2</v>
      </c>
      <c r="P45" s="20">
        <f t="shared" si="19"/>
        <v>8.7088224157514382E-3</v>
      </c>
      <c r="Q45" s="14">
        <f t="shared" si="5"/>
        <v>2.2999999999999573E-2</v>
      </c>
      <c r="R45" s="20">
        <f t="shared" si="19"/>
        <v>3.7864445285884507E-4</v>
      </c>
      <c r="S45" s="14">
        <f t="shared" si="6"/>
        <v>1.0000000000004346E-3</v>
      </c>
      <c r="T45" s="20">
        <f t="shared" si="19"/>
        <v>0</v>
      </c>
      <c r="U45" s="14" t="str">
        <f t="shared" si="7"/>
        <v>-</v>
      </c>
      <c r="V45" s="20">
        <f t="shared" si="19"/>
        <v>4.2029534267322921E-2</v>
      </c>
      <c r="W45" s="14">
        <f t="shared" si="8"/>
        <v>0.11099999999999938</v>
      </c>
      <c r="X45" s="20">
        <f t="shared" si="19"/>
        <v>-5.3010223400227208E-3</v>
      </c>
      <c r="Y45" s="14">
        <f t="shared" si="20"/>
        <v>-1.3999999999999568E-2</v>
      </c>
      <c r="Z45" s="20">
        <f t="shared" si="19"/>
        <v>0</v>
      </c>
      <c r="AA45" s="14" t="str">
        <f t="shared" si="10"/>
        <v>-</v>
      </c>
      <c r="AB45" s="20">
        <f t="shared" si="19"/>
        <v>-7.9515335100339701E-3</v>
      </c>
      <c r="AC45" s="14">
        <f t="shared" si="11"/>
        <v>-2.0999999999999672E-2</v>
      </c>
      <c r="AD45" s="20">
        <f t="shared" si="19"/>
        <v>0</v>
      </c>
      <c r="AE45" s="14" t="str">
        <f t="shared" si="12"/>
        <v>-</v>
      </c>
      <c r="AF45" s="20">
        <f t="shared" si="19"/>
        <v>0</v>
      </c>
      <c r="AG45" s="14" t="str">
        <f t="shared" si="13"/>
        <v>-</v>
      </c>
      <c r="AH45" s="20">
        <f t="shared" si="19"/>
        <v>4.1650889814461856E-3</v>
      </c>
      <c r="AI45" s="14">
        <f t="shared" si="14"/>
        <v>1.0999999999999246E-2</v>
      </c>
      <c r="AJ45" s="20">
        <f t="shared" si="19"/>
        <v>-3.7864445285862303E-4</v>
      </c>
      <c r="AK45" s="14">
        <f t="shared" si="15"/>
        <v>-9.9999999999977884E-4</v>
      </c>
      <c r="AL45" s="20">
        <f t="shared" si="21"/>
        <v>0</v>
      </c>
      <c r="AM45" s="14" t="str">
        <f t="shared" si="16"/>
        <v>-</v>
      </c>
      <c r="AN45" s="20">
        <f t="shared" si="22"/>
        <v>-1.931086709579688E-2</v>
      </c>
      <c r="AO45" s="14">
        <f t="shared" si="17"/>
        <v>-5.0999999999999809E-2</v>
      </c>
      <c r="AP45" s="20">
        <f t="shared" si="23"/>
        <v>-0.17493373722074979</v>
      </c>
      <c r="AQ45" s="14">
        <f t="shared" si="18"/>
        <v>-0.46199999999999986</v>
      </c>
    </row>
    <row r="46" spans="2:43" x14ac:dyDescent="0.25">
      <c r="B46" s="5" t="s">
        <v>79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0</v>
      </c>
      <c r="I46" s="14" t="str">
        <f t="shared" si="1"/>
        <v>-</v>
      </c>
      <c r="J46" s="20">
        <f t="shared" si="19"/>
        <v>0</v>
      </c>
      <c r="K46" s="14" t="str">
        <f t="shared" si="2"/>
        <v>-</v>
      </c>
      <c r="L46" s="20">
        <f t="shared" si="19"/>
        <v>0</v>
      </c>
      <c r="M46" s="14" t="str">
        <f t="shared" si="3"/>
        <v>-</v>
      </c>
      <c r="N46" s="20">
        <f t="shared" si="19"/>
        <v>-3.3036009250082543E-3</v>
      </c>
      <c r="O46" s="14">
        <f t="shared" si="4"/>
        <v>-1.000000000000012E-2</v>
      </c>
      <c r="P46" s="20">
        <f t="shared" si="19"/>
        <v>7.5982821275191181E-3</v>
      </c>
      <c r="Q46" s="14">
        <f t="shared" si="5"/>
        <v>2.3000000000000173E-2</v>
      </c>
      <c r="R46" s="20">
        <f t="shared" si="19"/>
        <v>3.303600925006478E-4</v>
      </c>
      <c r="S46" s="14">
        <f t="shared" si="6"/>
        <v>9.9999999999981007E-4</v>
      </c>
      <c r="T46" s="20">
        <f t="shared" si="19"/>
        <v>0</v>
      </c>
      <c r="U46" s="14" t="str">
        <f t="shared" si="7"/>
        <v>-</v>
      </c>
      <c r="V46" s="20">
        <f t="shared" si="19"/>
        <v>4.1295011562603179E-2</v>
      </c>
      <c r="W46" s="14">
        <f t="shared" si="8"/>
        <v>0.12499999999999999</v>
      </c>
      <c r="X46" s="20">
        <f t="shared" si="19"/>
        <v>-5.2857614800132513E-3</v>
      </c>
      <c r="Y46" s="14">
        <f t="shared" si="20"/>
        <v>-1.6E-2</v>
      </c>
      <c r="Z46" s="20">
        <f t="shared" si="19"/>
        <v>3.3036009250086984E-4</v>
      </c>
      <c r="AA46" s="14">
        <f t="shared" si="10"/>
        <v>9.9999999999979272E-4</v>
      </c>
      <c r="AB46" s="20">
        <f t="shared" si="19"/>
        <v>-8.5893624050215056E-3</v>
      </c>
      <c r="AC46" s="14">
        <f t="shared" si="11"/>
        <v>-2.6000000000000092E-2</v>
      </c>
      <c r="AD46" s="20">
        <f t="shared" si="19"/>
        <v>0</v>
      </c>
      <c r="AE46" s="14" t="str">
        <f t="shared" si="12"/>
        <v>-</v>
      </c>
      <c r="AF46" s="20">
        <f t="shared" si="19"/>
        <v>2.6428807400067367E-3</v>
      </c>
      <c r="AG46" s="14">
        <f t="shared" si="13"/>
        <v>8.0000000000005067E-3</v>
      </c>
      <c r="AH46" s="20">
        <f t="shared" si="19"/>
        <v>1.3214403700032573E-3</v>
      </c>
      <c r="AI46" s="14">
        <f t="shared" si="14"/>
        <v>3.9999999999997399E-3</v>
      </c>
      <c r="AJ46" s="20">
        <f t="shared" si="19"/>
        <v>-1.9821605550049526E-2</v>
      </c>
      <c r="AK46" s="14">
        <f t="shared" si="15"/>
        <v>-5.9999999999999706E-2</v>
      </c>
      <c r="AL46" s="20">
        <f t="shared" si="21"/>
        <v>0</v>
      </c>
      <c r="AM46" s="14" t="str">
        <f t="shared" si="16"/>
        <v>-</v>
      </c>
      <c r="AN46" s="20">
        <f t="shared" si="22"/>
        <v>-2.0151965642550507E-2</v>
      </c>
      <c r="AO46" s="14">
        <f t="shared" si="17"/>
        <v>-6.1000000000000429E-2</v>
      </c>
      <c r="AP46" s="20">
        <f t="shared" si="23"/>
        <v>-0.15758176412289393</v>
      </c>
      <c r="AQ46" s="14">
        <f t="shared" si="18"/>
        <v>-0.47699999999999998</v>
      </c>
    </row>
    <row r="47" spans="2:43" x14ac:dyDescent="0.25">
      <c r="B47" s="5" t="s">
        <v>80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0</v>
      </c>
      <c r="I47" s="14" t="str">
        <f t="shared" si="1"/>
        <v>-</v>
      </c>
      <c r="J47" s="20">
        <f t="shared" si="19"/>
        <v>0</v>
      </c>
      <c r="K47" s="14" t="str">
        <f t="shared" si="2"/>
        <v>-</v>
      </c>
      <c r="L47" s="20">
        <f t="shared" si="19"/>
        <v>0</v>
      </c>
      <c r="M47" s="14" t="str">
        <f t="shared" si="3"/>
        <v>-</v>
      </c>
      <c r="N47" s="20">
        <f t="shared" si="19"/>
        <v>-1.2340600575895255E-3</v>
      </c>
      <c r="O47" s="14">
        <f t="shared" si="4"/>
        <v>-6.0000000000004512E-3</v>
      </c>
      <c r="P47" s="20">
        <f t="shared" si="19"/>
        <v>4.3192102015630063E-3</v>
      </c>
      <c r="Q47" s="14">
        <f t="shared" si="5"/>
        <v>2.0999999999999838E-2</v>
      </c>
      <c r="R47" s="20">
        <f t="shared" si="19"/>
        <v>4.1135335252984184E-4</v>
      </c>
      <c r="S47" s="14">
        <f t="shared" si="6"/>
        <v>1.999999999999863E-3</v>
      </c>
      <c r="T47" s="20">
        <f t="shared" si="19"/>
        <v>-2.056766762648099E-4</v>
      </c>
      <c r="U47" s="14">
        <f t="shared" si="7"/>
        <v>-9.9999999999949782E-4</v>
      </c>
      <c r="V47" s="20">
        <f t="shared" si="19"/>
        <v>4.3192102015631395E-2</v>
      </c>
      <c r="W47" s="14">
        <f t="shared" si="8"/>
        <v>0.21000000000000013</v>
      </c>
      <c r="X47" s="20">
        <f t="shared" si="19"/>
        <v>-5.3475935828874999E-3</v>
      </c>
      <c r="Y47" s="14">
        <f t="shared" si="20"/>
        <v>-2.5999999999999052E-2</v>
      </c>
      <c r="Z47" s="20">
        <f t="shared" si="19"/>
        <v>0</v>
      </c>
      <c r="AA47" s="14" t="str">
        <f t="shared" si="10"/>
        <v>-</v>
      </c>
      <c r="AB47" s="20">
        <f t="shared" si="19"/>
        <v>-5.347593582887944E-3</v>
      </c>
      <c r="AC47" s="14">
        <f t="shared" si="11"/>
        <v>-2.6000000000001661E-2</v>
      </c>
      <c r="AD47" s="20">
        <f t="shared" si="19"/>
        <v>0</v>
      </c>
      <c r="AE47" s="14" t="str">
        <f t="shared" si="12"/>
        <v>-</v>
      </c>
      <c r="AF47" s="20">
        <f t="shared" si="19"/>
        <v>-4.3809132044425936E-2</v>
      </c>
      <c r="AG47" s="14">
        <f t="shared" si="13"/>
        <v>-0.21299999999999863</v>
      </c>
      <c r="AH47" s="20">
        <f t="shared" si="19"/>
        <v>1.4397367338542244E-3</v>
      </c>
      <c r="AI47" s="14">
        <f t="shared" si="14"/>
        <v>6.9999999999990833E-3</v>
      </c>
      <c r="AJ47" s="20">
        <f t="shared" si="19"/>
        <v>-2.3035787741670144E-2</v>
      </c>
      <c r="AK47" s="14">
        <f t="shared" si="15"/>
        <v>-0.11200000000000003</v>
      </c>
      <c r="AL47" s="20">
        <f t="shared" si="21"/>
        <v>0</v>
      </c>
      <c r="AM47" s="14" t="str">
        <f t="shared" si="16"/>
        <v>-</v>
      </c>
      <c r="AN47" s="20">
        <f t="shared" si="22"/>
        <v>-2.1596051007815475E-2</v>
      </c>
      <c r="AO47" s="14">
        <f t="shared" si="17"/>
        <v>-0.10499999999999909</v>
      </c>
      <c r="AP47" s="20">
        <f t="shared" si="23"/>
        <v>-0.16886055121349253</v>
      </c>
      <c r="AQ47" s="14">
        <f t="shared" si="18"/>
        <v>-0.82100000000000084</v>
      </c>
    </row>
    <row r="48" spans="2:43" x14ac:dyDescent="0.25">
      <c r="B48" s="5" t="s">
        <v>81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26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9.5526649071864256E-5</v>
      </c>
      <c r="K49" s="15">
        <f>IF(K25-I25=0,"-",K25-I25)</f>
        <v>2.9198191167507302E-4</v>
      </c>
      <c r="L49" s="21">
        <f>L25-J25</f>
        <v>0</v>
      </c>
      <c r="M49" s="15" t="str">
        <f>IF(M25-K25=0,"-",M25-K25)</f>
        <v>-</v>
      </c>
      <c r="N49" s="21">
        <f>N25-L25</f>
        <v>-3.4979384284351545E-3</v>
      </c>
      <c r="O49" s="15">
        <f>IF(O25-M25=0,"-",O25-M25)</f>
        <v>-1.0691621230083766E-2</v>
      </c>
      <c r="P49" s="21">
        <f>P25-N25</f>
        <v>7.6918189222462408E-3</v>
      </c>
      <c r="Q49" s="15">
        <f>IF(Q25-O25=0,"-",Q25-O25)</f>
        <v>2.3510423687999858E-2</v>
      </c>
      <c r="R49" s="21">
        <f>R25-P25</f>
        <v>2.8309686454019989E-4</v>
      </c>
      <c r="S49" s="15">
        <f>IF(S25-Q25=0,"-",S25-Q25)</f>
        <v>8.6529952113588958E-4</v>
      </c>
      <c r="T49" s="21">
        <f>T25-R25</f>
        <v>-2.1649068043405606E-4</v>
      </c>
      <c r="U49" s="15">
        <f>IF(U25-S25=0,"-",U25-S25)</f>
        <v>-6.6171443620261991E-4</v>
      </c>
      <c r="V49" s="21">
        <f>V25-T25</f>
        <v>4.1650697239589141E-2</v>
      </c>
      <c r="W49" s="15">
        <f>IF(W25-U25=0,"-",W25-U25)</f>
        <v>0.12730740919696068</v>
      </c>
      <c r="X49" s="21">
        <f>X25-V25</f>
        <v>-5.228116600457744E-3</v>
      </c>
      <c r="Y49" s="15">
        <f t="shared" ref="Y49" si="24">IF(Y25-U25=0,"-",Y25-U25)</f>
        <v>0.11132741309856956</v>
      </c>
      <c r="Z49" s="21">
        <f>Z25-X25</f>
        <v>0</v>
      </c>
      <c r="AA49" s="15" t="str">
        <f t="shared" ref="AA49" si="25">IF(AA25-Y25=0,"-",AA25-Y25)</f>
        <v>-</v>
      </c>
      <c r="AB49" s="21">
        <f>AB25-Z25</f>
        <v>-8.0596539538178025E-3</v>
      </c>
      <c r="AC49" s="15">
        <f t="shared" ref="AC49" si="26">IF(AC25-AA25=0,"-",AC25-AA25)</f>
        <v>-2.4634729593657492E-2</v>
      </c>
      <c r="AD49" s="21">
        <f>AD25-AB25</f>
        <v>0</v>
      </c>
      <c r="AE49" s="15" t="str">
        <f t="shared" ref="AE49" si="27">IF(AE25-AC25=0,"-",AE25-AC25)</f>
        <v>-</v>
      </c>
      <c r="AF49" s="21">
        <f>AF25-AD25</f>
        <v>2.4374240703894934E-4</v>
      </c>
      <c r="AG49" s="15">
        <f t="shared" ref="AG49" si="28">IF(AG25-AE25=0,"-",AG25-AE25)</f>
        <v>7.4501068188768949E-4</v>
      </c>
      <c r="AH49" s="21">
        <f>AH25-AF25</f>
        <v>1.7561941828605487E-3</v>
      </c>
      <c r="AI49" s="15">
        <f t="shared" ref="AI49" si="29">IF(AI25-AG25=0,"-",AI25-AG25)</f>
        <v>5.3678940878387899E-3</v>
      </c>
      <c r="AJ49" s="21">
        <f>AJ25-AH25</f>
        <v>-1.7338979627762541E-2</v>
      </c>
      <c r="AK49" s="15">
        <f t="shared" ref="AK49" si="30">IF(AK25-AI25=0,"-",AK25-AI25)</f>
        <v>-5.2997445921055084E-2</v>
      </c>
      <c r="AL49" s="21">
        <f>AL25-AJ25</f>
        <v>0</v>
      </c>
      <c r="AM49" s="15" t="str">
        <f t="shared" ref="AM49" si="31">IF(AM25-AK25=0,"-",AM25-AK25)</f>
        <v>-</v>
      </c>
      <c r="AN49" s="21">
        <f>AN25-AL25</f>
        <v>-2.0657353056196204E-2</v>
      </c>
      <c r="AO49" s="15">
        <f t="shared" ref="AO49" si="32">IF(AO25-AM25=0,"-",AO25-AM25)</f>
        <v>-6.335973517990022E-2</v>
      </c>
      <c r="AP49" s="21">
        <f>AP25-AN25</f>
        <v>-0.16220073879852459</v>
      </c>
      <c r="AQ49" s="15">
        <f t="shared" ref="AQ49" si="33">IF(AQ25-AO25=0,"-",AQ25-AO25)</f>
        <v>-0.50663842709993379</v>
      </c>
    </row>
    <row r="51" spans="2:52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3.7864445285862303E-4</v>
      </c>
      <c r="L51" s="16">
        <f>MAX(L31:L49)</f>
        <v>0</v>
      </c>
      <c r="N51" s="16">
        <f>MAX(N31:N49)</f>
        <v>3.1746031746031633E-3</v>
      </c>
      <c r="P51" s="16">
        <f>MAX(P31:P49)</f>
        <v>8.7088224157514382E-3</v>
      </c>
      <c r="R51" s="16">
        <f>MAX(R31:R49)</f>
        <v>2.4800574925303298E-3</v>
      </c>
      <c r="T51" s="16">
        <f>MAX(T31:T49)</f>
        <v>0</v>
      </c>
      <c r="V51" s="16">
        <f>MAX(V31:V49)</f>
        <v>8.9935940503500955E-2</v>
      </c>
      <c r="X51" s="16">
        <f>MAX(X31:X49)</f>
        <v>3.6149408958804474E-2</v>
      </c>
      <c r="Z51" s="16">
        <f>MAX(Z31:Z49)</f>
        <v>3.3036009250086984E-4</v>
      </c>
      <c r="AB51" s="16">
        <f>MAX(AB31:AB49)</f>
        <v>3.1521845061410758E-3</v>
      </c>
      <c r="AD51" s="16">
        <f>MAX(AD31:AD49)</f>
        <v>0</v>
      </c>
      <c r="AF51" s="16">
        <f>MAX(AF31:AF49)</f>
        <v>1.904761904761898E-2</v>
      </c>
      <c r="AH51" s="16">
        <f>MAX(AH31:AH49)</f>
        <v>4.1650889814461856E-3</v>
      </c>
      <c r="AJ51" s="16">
        <f>MAX(AJ31:AJ49)</f>
        <v>3.4920634920635019E-2</v>
      </c>
      <c r="AL51" s="16">
        <f>MAX(AL31:AL49)</f>
        <v>0</v>
      </c>
      <c r="AN51" s="16">
        <f>MAX(AN31:AN49)</f>
        <v>4.2219644015955127E-2</v>
      </c>
      <c r="AP51" s="16">
        <f>MAX(AP31:AP49)</f>
        <v>-0.15758176412289393</v>
      </c>
    </row>
    <row r="52" spans="2:52" ht="219" customHeight="1" x14ac:dyDescent="0.25">
      <c r="B52" s="17" t="s">
        <v>28</v>
      </c>
      <c r="C52" s="18"/>
      <c r="D52" s="61"/>
      <c r="E52" s="62"/>
      <c r="F52" s="59"/>
      <c r="G52" s="60"/>
      <c r="H52" s="59" t="s">
        <v>29</v>
      </c>
      <c r="I52" s="60"/>
      <c r="J52" s="59" t="s">
        <v>29</v>
      </c>
      <c r="K52" s="60"/>
      <c r="L52" s="59" t="s">
        <v>29</v>
      </c>
      <c r="M52" s="60"/>
      <c r="N52" s="59" t="s">
        <v>85</v>
      </c>
      <c r="O52" s="60"/>
      <c r="P52" s="59" t="s">
        <v>85</v>
      </c>
      <c r="Q52" s="60"/>
      <c r="R52" s="59" t="s">
        <v>29</v>
      </c>
      <c r="S52" s="60"/>
      <c r="T52" s="59" t="s">
        <v>86</v>
      </c>
      <c r="U52" s="60"/>
      <c r="V52" s="59" t="s">
        <v>87</v>
      </c>
      <c r="W52" s="60"/>
      <c r="X52" s="59" t="s">
        <v>87</v>
      </c>
      <c r="Y52" s="60"/>
      <c r="Z52" s="59" t="s">
        <v>83</v>
      </c>
      <c r="AA52" s="60"/>
      <c r="AB52" s="59" t="s">
        <v>82</v>
      </c>
      <c r="AC52" s="60"/>
      <c r="AD52" s="59" t="s">
        <v>29</v>
      </c>
      <c r="AE52" s="60"/>
      <c r="AF52" s="59" t="s">
        <v>87</v>
      </c>
      <c r="AG52" s="60"/>
      <c r="AH52" s="59" t="s">
        <v>88</v>
      </c>
      <c r="AI52" s="60"/>
      <c r="AJ52" s="59" t="s">
        <v>88</v>
      </c>
      <c r="AK52" s="60"/>
      <c r="AL52" s="59" t="s">
        <v>84</v>
      </c>
      <c r="AM52" s="60"/>
      <c r="AN52" s="59" t="s">
        <v>30</v>
      </c>
      <c r="AO52" s="60"/>
      <c r="AP52" s="63" t="s">
        <v>89</v>
      </c>
      <c r="AQ52" s="64"/>
      <c r="AR52" s="65"/>
      <c r="AS52" s="66"/>
    </row>
    <row r="54" spans="2:52" x14ac:dyDescent="0.25">
      <c r="B54" s="1" t="s">
        <v>14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/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/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>Table 1076: allowed revenue,</v>
      </c>
      <c r="AU54" s="1" t="str">
        <f>D54&amp;F54&amp;H54&amp;J54&amp;L54&amp;N54&amp;P54&amp;R54&amp;T54&amp;V54&amp;X54&amp;Z54&amp;AB54&amp;AD54&amp;AF54&amp;AH54&amp;AJ54&amp;AL54&amp;AN54&amp;AP54</f>
        <v/>
      </c>
      <c r="AV54" s="1" t="str">
        <f>E54&amp;G54&amp;I54&amp;K54&amp;M54&amp;O54&amp;Q54&amp;S54&amp;U54&amp;W54&amp;Y54&amp;AA54&amp;AC54&amp;AE54&amp;AG54&amp;AI54&amp;AK54&amp;AM54&amp;AO54&amp;AQ54</f>
        <v>Table 1076: allowed revenue,</v>
      </c>
      <c r="AW54" s="1" t="str">
        <f>IF(AU54="","No factors contributing to greater than 2% upward change.",AY54)</f>
        <v>No factors contributing to greater than 2% upward change.</v>
      </c>
      <c r="AX54" s="1" t="str">
        <f>IF(AV54="","No factors contributing to greater than 2% downward change.",AZ54)</f>
        <v>Gone down mainly due to Table 1076: allowed revenue,</v>
      </c>
      <c r="AY54" s="1" t="str">
        <f>"Gone up mainly due to "&amp;AU54</f>
        <v xml:space="preserve">Gone up mainly due to </v>
      </c>
      <c r="AZ54" s="1" t="str">
        <f>"Gone down mainly due to "&amp;AV54</f>
        <v>Gone down mainly due to Table 1076: allowed revenue,</v>
      </c>
    </row>
    <row r="55" spans="2:52" x14ac:dyDescent="0.25">
      <c r="B55" s="1" t="s">
        <v>15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/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>Table 1041: load characteristics (Load Factor),</v>
      </c>
      <c r="X55" s="1" t="str">
        <f t="shared" si="54"/>
        <v/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/>
      </c>
      <c r="AO55" s="1" t="str">
        <f t="shared" si="71"/>
        <v/>
      </c>
      <c r="AP55" s="1" t="str">
        <f t="shared" si="72"/>
        <v/>
      </c>
      <c r="AQ55" s="1" t="str">
        <f t="shared" si="73"/>
        <v>Table 1076: allowed revenue,</v>
      </c>
      <c r="AU55" s="1" t="str">
        <f t="shared" ref="AU55:AU71" si="74">D55&amp;F55&amp;H55&amp;J55&amp;L55&amp;N55&amp;P55&amp;R55&amp;T55&amp;V55&amp;X55&amp;Z55&amp;AB55&amp;AD55&amp;AF55&amp;AH55&amp;AJ55&amp;AL55&amp;AN55&amp;AP55</f>
        <v/>
      </c>
      <c r="AV55" s="1" t="str">
        <f t="shared" ref="AV55:AV71" si="75">E55&amp;G55&amp;I55&amp;K55&amp;M55&amp;O55&amp;Q55&amp;S55&amp;U55&amp;W55&amp;Y55&amp;AA55&amp;AC55&amp;AE55&amp;AG55&amp;AI55&amp;AK55&amp;AM55&amp;AO55&amp;AQ55</f>
        <v>Table 1041: load characteristics (Load Factor),Table 1076: allowed revenue,</v>
      </c>
      <c r="AW55" s="1" t="str">
        <f t="shared" ref="AW55:AW71" si="76">IF(AU55="","No factors contributing to greater than 2% upward change.",AY55)</f>
        <v>No factors contributing to greater than 2% upward change.</v>
      </c>
      <c r="AX55" s="1" t="str">
        <f t="shared" ref="AX55:AX71" si="77">IF(AV55="","No factors contributing to greater than 2% downward change.",AZ55)</f>
        <v>Gone down mainly due to Table 1041: load characteristics (Load Factor),Table 1076: allowed revenue,</v>
      </c>
      <c r="AY55" s="1" t="str">
        <f t="shared" ref="AY55:AY71" si="78">"Gone up mainly due to "&amp;AU55</f>
        <v xml:space="preserve">Gone up mainly due to </v>
      </c>
      <c r="AZ55" s="1" t="str">
        <f t="shared" ref="AZ55:AZ71" si="79">"Gone down mainly due to "&amp;AV55</f>
        <v>Gone down mainly due to Table 1041: load characteristics (Load Factor),Table 1076: allowed revenue,</v>
      </c>
    </row>
    <row r="56" spans="2:52" x14ac:dyDescent="0.25">
      <c r="B56" s="1" t="s">
        <v>16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/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/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>Table 1041: load characteristics (Load Factor),</v>
      </c>
      <c r="W56" s="1" t="str">
        <f t="shared" si="53"/>
        <v/>
      </c>
      <c r="X56" s="1" t="str">
        <f t="shared" si="54"/>
        <v/>
      </c>
      <c r="Y56" s="1" t="str">
        <f t="shared" si="55"/>
        <v/>
      </c>
      <c r="Z56" s="1" t="str">
        <f t="shared" si="56"/>
        <v/>
      </c>
      <c r="AA56" s="1" t="str">
        <f t="shared" si="57"/>
        <v/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/>
      </c>
      <c r="AG56" s="1" t="str">
        <f t="shared" si="63"/>
        <v/>
      </c>
      <c r="AH56" s="1" t="str">
        <f t="shared" si="64"/>
        <v/>
      </c>
      <c r="AI56" s="1" t="str">
        <f t="shared" si="65"/>
        <v/>
      </c>
      <c r="AJ56" s="1" t="str">
        <f t="shared" si="66"/>
        <v>Table 1069: Peaking probabailities,</v>
      </c>
      <c r="AK56" s="1" t="str">
        <f t="shared" si="67"/>
        <v/>
      </c>
      <c r="AL56" s="1" t="str">
        <f t="shared" si="68"/>
        <v/>
      </c>
      <c r="AM56" s="1" t="str">
        <f t="shared" si="69"/>
        <v/>
      </c>
      <c r="AN56" s="1" t="str">
        <f t="shared" si="70"/>
        <v/>
      </c>
      <c r="AO56" s="1" t="str">
        <f t="shared" si="71"/>
        <v/>
      </c>
      <c r="AP56" s="1" t="str">
        <f t="shared" si="72"/>
        <v/>
      </c>
      <c r="AQ56" s="1" t="str">
        <f t="shared" si="73"/>
        <v>Table 1076: allowed revenue,</v>
      </c>
      <c r="AU56" s="1" t="str">
        <f t="shared" si="74"/>
        <v>Table 1041: load characteristics (Load Factor),Table 1069: Peaking probabailities,</v>
      </c>
      <c r="AV56" s="1" t="str">
        <f t="shared" si="75"/>
        <v>Table 1076: allowed revenue,</v>
      </c>
      <c r="AW56" s="1" t="str">
        <f t="shared" si="76"/>
        <v>Gone up mainly due to Table 1041: load characteristics (Load Factor),Table 1069: Peaking probabailities,</v>
      </c>
      <c r="AX56" s="1" t="str">
        <f t="shared" si="77"/>
        <v>Gone down mainly due to Table 1076: allowed revenue,</v>
      </c>
      <c r="AY56" s="1" t="str">
        <f t="shared" si="78"/>
        <v>Gone up mainly due to Table 1041: load characteristics (Load Factor),Table 1069: Peaking probabailities,</v>
      </c>
      <c r="AZ56" s="1" t="str">
        <f t="shared" si="79"/>
        <v>Gone down mainly due to Table 1076: allowed revenue,</v>
      </c>
    </row>
    <row r="57" spans="2:52" x14ac:dyDescent="0.25">
      <c r="B57" s="1" t="s">
        <v>17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/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/>
      </c>
      <c r="AO57" s="1" t="str">
        <f t="shared" si="71"/>
        <v/>
      </c>
      <c r="AP57" s="1" t="str">
        <f t="shared" si="72"/>
        <v/>
      </c>
      <c r="AQ57" s="1" t="str">
        <f t="shared" si="73"/>
        <v>Table 1076: allowed revenue,</v>
      </c>
      <c r="AU57" s="1" t="str">
        <f t="shared" si="74"/>
        <v/>
      </c>
      <c r="AV57" s="1" t="str">
        <f t="shared" si="75"/>
        <v>Table 1076: allowed revenue,</v>
      </c>
      <c r="AW57" s="1" t="str">
        <f t="shared" si="76"/>
        <v>No factors contributing to greater than 2% upward change.</v>
      </c>
      <c r="AX57" s="1" t="str">
        <f t="shared" si="77"/>
        <v>Gone down mainly due to Table 1076: allowed revenue,</v>
      </c>
      <c r="AY57" s="1" t="str">
        <f t="shared" si="78"/>
        <v xml:space="preserve">Gone up mainly due to </v>
      </c>
      <c r="AZ57" s="1" t="str">
        <f t="shared" si="79"/>
        <v>Gone down mainly due to Table 1076: allowed revenue,</v>
      </c>
    </row>
    <row r="58" spans="2:52" x14ac:dyDescent="0.25">
      <c r="B58" s="1" t="s">
        <v>18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/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>Table 1041: load characteristics (Load Factor),</v>
      </c>
      <c r="X58" s="1" t="str">
        <f t="shared" si="54"/>
        <v>Table 1041: load characteristics (Coincidence Factor),</v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/>
      </c>
      <c r="AO58" s="1" t="str">
        <f t="shared" si="71"/>
        <v/>
      </c>
      <c r="AP58" s="1" t="str">
        <f t="shared" si="72"/>
        <v/>
      </c>
      <c r="AQ58" s="1" t="str">
        <f t="shared" si="73"/>
        <v>Table 1076: allowed revenue,</v>
      </c>
      <c r="AU58" s="1" t="str">
        <f t="shared" si="74"/>
        <v>Table 1041: load characteristics (Coincidence Factor),</v>
      </c>
      <c r="AV58" s="1" t="str">
        <f t="shared" si="75"/>
        <v>Table 1041: load characteristics (Load Factor),Table 1076: allowed revenue,</v>
      </c>
      <c r="AW58" s="1" t="str">
        <f t="shared" si="76"/>
        <v>Gone up mainly due to Table 1041: load characteristics (Coincidence Factor),</v>
      </c>
      <c r="AX58" s="1" t="str">
        <f t="shared" si="77"/>
        <v>Gone down mainly due to Table 1041: load characteristics (Load Factor),Table 1076: allowed revenue,</v>
      </c>
      <c r="AY58" s="1" t="str">
        <f t="shared" si="78"/>
        <v>Gone up mainly due to Table 1041: load characteristics (Coincidence Factor),</v>
      </c>
      <c r="AZ58" s="1" t="str">
        <f t="shared" si="79"/>
        <v>Gone down mainly due to Table 1041: load characteristics (Load Factor),Table 1076: allowed revenue,</v>
      </c>
    </row>
    <row r="59" spans="2:52" x14ac:dyDescent="0.25">
      <c r="B59" s="1" t="s">
        <v>19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/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/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>Table 1041: load characteristics (Load Factor),</v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/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/>
      </c>
      <c r="AI59" s="1" t="str">
        <f t="shared" si="65"/>
        <v/>
      </c>
      <c r="AJ59" s="1" t="str">
        <f t="shared" si="66"/>
        <v>Table 1069: Peaking probabailities,</v>
      </c>
      <c r="AK59" s="1" t="str">
        <f t="shared" si="67"/>
        <v/>
      </c>
      <c r="AL59" s="1" t="str">
        <f t="shared" si="68"/>
        <v/>
      </c>
      <c r="AM59" s="1" t="str">
        <f t="shared" si="69"/>
        <v/>
      </c>
      <c r="AN59" s="1" t="str">
        <f t="shared" si="70"/>
        <v/>
      </c>
      <c r="AO59" s="1" t="str">
        <f t="shared" si="71"/>
        <v/>
      </c>
      <c r="AP59" s="1" t="str">
        <f t="shared" si="72"/>
        <v/>
      </c>
      <c r="AQ59" s="1" t="str">
        <f t="shared" si="73"/>
        <v>Table 1076: allowed revenue,</v>
      </c>
      <c r="AU59" s="1" t="str">
        <f t="shared" si="74"/>
        <v>Table 1041: load characteristics (Load Factor),Table 1069: Peaking probabailities,</v>
      </c>
      <c r="AV59" s="1" t="str">
        <f t="shared" si="75"/>
        <v>Table 1076: allowed revenue,</v>
      </c>
      <c r="AW59" s="1" t="str">
        <f t="shared" si="76"/>
        <v>Gone up mainly due to Table 1041: load characteristics (Load Factor),Table 1069: Peaking probabailities,</v>
      </c>
      <c r="AX59" s="1" t="str">
        <f t="shared" si="77"/>
        <v>Gone down mainly due to Table 1076: allowed revenue,</v>
      </c>
      <c r="AY59" s="1" t="str">
        <f t="shared" si="78"/>
        <v>Gone up mainly due to Table 1041: load characteristics (Load Factor),Table 1069: Peaking probabailities,</v>
      </c>
      <c r="AZ59" s="1" t="str">
        <f t="shared" si="79"/>
        <v>Gone down mainly due to Table 1076: allowed revenue,</v>
      </c>
    </row>
    <row r="60" spans="2:52" x14ac:dyDescent="0.25">
      <c r="B60" s="1" t="s">
        <v>20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H60" s="1" t="str">
        <f t="shared" si="38"/>
        <v/>
      </c>
      <c r="I60" s="1" t="str">
        <f t="shared" si="39"/>
        <v/>
      </c>
      <c r="J60" s="1" t="str">
        <f t="shared" si="40"/>
        <v/>
      </c>
      <c r="K60" s="1" t="str">
        <f t="shared" si="41"/>
        <v/>
      </c>
      <c r="L60" s="1" t="str">
        <f t="shared" si="42"/>
        <v/>
      </c>
      <c r="M60" s="1" t="str">
        <f t="shared" si="43"/>
        <v/>
      </c>
      <c r="N60" s="1" t="str">
        <f t="shared" si="44"/>
        <v/>
      </c>
      <c r="O60" s="1" t="str">
        <f t="shared" si="45"/>
        <v/>
      </c>
      <c r="P60" s="1" t="str">
        <f t="shared" si="46"/>
        <v/>
      </c>
      <c r="Q60" s="1" t="str">
        <f t="shared" si="47"/>
        <v/>
      </c>
      <c r="R60" s="1" t="str">
        <f t="shared" si="48"/>
        <v/>
      </c>
      <c r="S60" s="1" t="str">
        <f t="shared" si="49"/>
        <v/>
      </c>
      <c r="T60" s="1" t="str">
        <f t="shared" si="50"/>
        <v/>
      </c>
      <c r="U60" s="1" t="str">
        <f t="shared" si="51"/>
        <v/>
      </c>
      <c r="V60" s="1" t="str">
        <f t="shared" si="52"/>
        <v/>
      </c>
      <c r="W60" s="1" t="str">
        <f t="shared" si="53"/>
        <v>Table 1041: load characteristics (Load Factor),</v>
      </c>
      <c r="X60" s="1" t="str">
        <f t="shared" si="54"/>
        <v>Table 1041: load characteristics (Coincidence Factor),</v>
      </c>
      <c r="Y60" s="1" t="str">
        <f t="shared" si="55"/>
        <v/>
      </c>
      <c r="Z60" s="1" t="str">
        <f t="shared" si="56"/>
        <v/>
      </c>
      <c r="AA60" s="1" t="str">
        <f t="shared" si="57"/>
        <v/>
      </c>
      <c r="AB60" s="1" t="str">
        <f t="shared" si="58"/>
        <v/>
      </c>
      <c r="AC60" s="1" t="str">
        <f t="shared" si="59"/>
        <v/>
      </c>
      <c r="AD60" s="1" t="str">
        <f t="shared" si="60"/>
        <v/>
      </c>
      <c r="AE60" s="1" t="str">
        <f t="shared" si="61"/>
        <v/>
      </c>
      <c r="AF60" s="1" t="str">
        <f t="shared" si="62"/>
        <v/>
      </c>
      <c r="AG60" s="1" t="str">
        <f t="shared" si="63"/>
        <v/>
      </c>
      <c r="AH60" s="1" t="str">
        <f t="shared" si="64"/>
        <v/>
      </c>
      <c r="AI60" s="1" t="str">
        <f t="shared" si="65"/>
        <v/>
      </c>
      <c r="AJ60" s="1" t="str">
        <f t="shared" si="66"/>
        <v/>
      </c>
      <c r="AK60" s="1" t="str">
        <f t="shared" si="67"/>
        <v/>
      </c>
      <c r="AL60" s="1" t="str">
        <f t="shared" si="68"/>
        <v/>
      </c>
      <c r="AM60" s="1" t="str">
        <f t="shared" si="69"/>
        <v/>
      </c>
      <c r="AN60" s="1" t="str">
        <f t="shared" si="70"/>
        <v/>
      </c>
      <c r="AO60" s="1" t="str">
        <f t="shared" si="71"/>
        <v/>
      </c>
      <c r="AP60" s="1" t="str">
        <f t="shared" si="72"/>
        <v/>
      </c>
      <c r="AQ60" s="1" t="str">
        <f t="shared" si="73"/>
        <v>Table 1076: allowed revenue,</v>
      </c>
      <c r="AU60" s="1" t="str">
        <f t="shared" si="74"/>
        <v>Table 1041: load characteristics (Coincidence Factor),</v>
      </c>
      <c r="AV60" s="1" t="str">
        <f t="shared" si="75"/>
        <v>Table 1041: load characteristics (Load Factor),Table 1076: allowed revenue,</v>
      </c>
      <c r="AW60" s="1" t="str">
        <f t="shared" si="76"/>
        <v>Gone up mainly due to Table 1041: load characteristics (Coincidence Factor),</v>
      </c>
      <c r="AX60" s="1" t="str">
        <f t="shared" si="77"/>
        <v>Gone down mainly due to Table 1041: load characteristics (Load Factor),Table 1076: allowed revenue,</v>
      </c>
      <c r="AY60" s="1" t="str">
        <f t="shared" si="78"/>
        <v>Gone up mainly due to Table 1041: load characteristics (Coincidence Factor),</v>
      </c>
      <c r="AZ60" s="1" t="str">
        <f t="shared" si="79"/>
        <v>Gone down mainly due to Table 1041: load characteristics (Load Factor),Table 1076: allowed revenue,</v>
      </c>
    </row>
    <row r="61" spans="2:52" x14ac:dyDescent="0.25">
      <c r="B61" s="1" t="s">
        <v>21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H61" s="1" t="str">
        <f t="shared" si="38"/>
        <v/>
      </c>
      <c r="I61" s="1" t="str">
        <f t="shared" si="39"/>
        <v/>
      </c>
      <c r="J61" s="1" t="str">
        <f t="shared" si="40"/>
        <v/>
      </c>
      <c r="K61" s="1" t="str">
        <f t="shared" si="41"/>
        <v/>
      </c>
      <c r="L61" s="1" t="str">
        <f t="shared" si="42"/>
        <v/>
      </c>
      <c r="M61" s="1" t="str">
        <f t="shared" si="43"/>
        <v/>
      </c>
      <c r="N61" s="1" t="str">
        <f t="shared" si="44"/>
        <v/>
      </c>
      <c r="O61" s="1" t="str">
        <f t="shared" si="45"/>
        <v/>
      </c>
      <c r="P61" s="1" t="str">
        <f t="shared" si="46"/>
        <v/>
      </c>
      <c r="Q61" s="1" t="str">
        <f t="shared" si="47"/>
        <v/>
      </c>
      <c r="R61" s="1" t="str">
        <f t="shared" si="48"/>
        <v/>
      </c>
      <c r="S61" s="1" t="str">
        <f t="shared" si="49"/>
        <v/>
      </c>
      <c r="T61" s="1" t="str">
        <f t="shared" si="50"/>
        <v/>
      </c>
      <c r="U61" s="1" t="str">
        <f t="shared" si="51"/>
        <v/>
      </c>
      <c r="V61" s="1" t="str">
        <f t="shared" si="52"/>
        <v/>
      </c>
      <c r="W61" s="1" t="str">
        <f t="shared" si="53"/>
        <v>Table 1041: load characteristics (Load Factor),</v>
      </c>
      <c r="X61" s="1" t="str">
        <f t="shared" si="54"/>
        <v>Table 1041: load characteristics (Coincidence Factor),</v>
      </c>
      <c r="Y61" s="1" t="str">
        <f t="shared" si="55"/>
        <v/>
      </c>
      <c r="Z61" s="1" t="str">
        <f t="shared" si="56"/>
        <v/>
      </c>
      <c r="AA61" s="1" t="str">
        <f t="shared" si="57"/>
        <v/>
      </c>
      <c r="AB61" s="1" t="str">
        <f t="shared" si="58"/>
        <v/>
      </c>
      <c r="AC61" s="1" t="str">
        <f t="shared" si="59"/>
        <v/>
      </c>
      <c r="AD61" s="1" t="str">
        <f t="shared" si="60"/>
        <v/>
      </c>
      <c r="AE61" s="1" t="str">
        <f t="shared" si="61"/>
        <v/>
      </c>
      <c r="AF61" s="1" t="str">
        <f t="shared" si="62"/>
        <v/>
      </c>
      <c r="AG61" s="1" t="str">
        <f t="shared" si="63"/>
        <v/>
      </c>
      <c r="AH61" s="1" t="str">
        <f t="shared" si="64"/>
        <v/>
      </c>
      <c r="AI61" s="1" t="str">
        <f t="shared" si="65"/>
        <v/>
      </c>
      <c r="AJ61" s="1" t="str">
        <f t="shared" si="66"/>
        <v/>
      </c>
      <c r="AK61" s="1" t="str">
        <f t="shared" si="67"/>
        <v/>
      </c>
      <c r="AL61" s="1" t="str">
        <f t="shared" si="68"/>
        <v/>
      </c>
      <c r="AM61" s="1" t="str">
        <f t="shared" si="69"/>
        <v/>
      </c>
      <c r="AN61" s="1" t="str">
        <f t="shared" si="70"/>
        <v>Table 1053: volumes and mpans etc forecast,</v>
      </c>
      <c r="AO61" s="1" t="str">
        <f t="shared" si="71"/>
        <v/>
      </c>
      <c r="AP61" s="1" t="str">
        <f t="shared" si="72"/>
        <v/>
      </c>
      <c r="AQ61" s="1" t="str">
        <f t="shared" si="73"/>
        <v>Table 1076: allowed revenue,</v>
      </c>
      <c r="AU61" s="1" t="str">
        <f t="shared" si="74"/>
        <v>Table 1041: load characteristics (Coincidence Factor),Table 1053: volumes and mpans etc forecast,</v>
      </c>
      <c r="AV61" s="1" t="str">
        <f t="shared" si="75"/>
        <v>Table 1041: load characteristics (Load Factor),Table 1076: allowed revenue,</v>
      </c>
      <c r="AW61" s="1" t="str">
        <f t="shared" si="76"/>
        <v>Gone up mainly due to Table 1041: load characteristics (Coincidence Factor),Table 1053: volumes and mpans etc forecast,</v>
      </c>
      <c r="AX61" s="1" t="str">
        <f t="shared" si="77"/>
        <v>Gone down mainly due to Table 1041: load characteristics (Load Factor),Table 1076: allowed revenue,</v>
      </c>
      <c r="AY61" s="1" t="str">
        <f t="shared" si="78"/>
        <v>Gone up mainly due to Table 1041: load characteristics (Coincidence Factor),Table 1053: volumes and mpans etc forecast,</v>
      </c>
      <c r="AZ61" s="1" t="str">
        <f t="shared" si="79"/>
        <v>Gone down mainly due to Table 1041: load characteristics (Load Factor),Table 1076: allowed revenue,</v>
      </c>
    </row>
    <row r="62" spans="2:52" x14ac:dyDescent="0.25">
      <c r="B62" s="1" t="s">
        <v>22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H62" s="1" t="str">
        <f t="shared" si="38"/>
        <v/>
      </c>
      <c r="I62" s="1" t="str">
        <f t="shared" si="39"/>
        <v/>
      </c>
      <c r="J62" s="1" t="str">
        <f t="shared" si="40"/>
        <v/>
      </c>
      <c r="K62" s="1" t="str">
        <f t="shared" si="41"/>
        <v/>
      </c>
      <c r="L62" s="1" t="str">
        <f t="shared" si="42"/>
        <v/>
      </c>
      <c r="M62" s="1" t="str">
        <f t="shared" si="43"/>
        <v/>
      </c>
      <c r="N62" s="1" t="str">
        <f t="shared" si="44"/>
        <v/>
      </c>
      <c r="O62" s="1" t="str">
        <f t="shared" si="45"/>
        <v/>
      </c>
      <c r="P62" s="1" t="str">
        <f t="shared" si="46"/>
        <v/>
      </c>
      <c r="Q62" s="1" t="str">
        <f t="shared" si="47"/>
        <v/>
      </c>
      <c r="R62" s="1" t="str">
        <f t="shared" si="48"/>
        <v/>
      </c>
      <c r="S62" s="1" t="str">
        <f t="shared" si="49"/>
        <v/>
      </c>
      <c r="T62" s="1" t="str">
        <f t="shared" si="50"/>
        <v/>
      </c>
      <c r="U62" s="1" t="str">
        <f t="shared" si="51"/>
        <v/>
      </c>
      <c r="V62" s="1" t="str">
        <f t="shared" si="52"/>
        <v>Table 1041: load characteristics (Load Factor),</v>
      </c>
      <c r="W62" s="1" t="str">
        <f t="shared" si="53"/>
        <v/>
      </c>
      <c r="X62" s="1" t="str">
        <f t="shared" si="54"/>
        <v/>
      </c>
      <c r="Y62" s="1" t="str">
        <f t="shared" si="55"/>
        <v>Table 1041: load characteristics (Coincidence Factor),</v>
      </c>
      <c r="Z62" s="1" t="str">
        <f t="shared" si="56"/>
        <v/>
      </c>
      <c r="AA62" s="1" t="str">
        <f t="shared" si="57"/>
        <v/>
      </c>
      <c r="AB62" s="1" t="str">
        <f t="shared" si="58"/>
        <v/>
      </c>
      <c r="AC62" s="1" t="str">
        <f t="shared" si="59"/>
        <v/>
      </c>
      <c r="AD62" s="1" t="str">
        <f t="shared" si="60"/>
        <v/>
      </c>
      <c r="AE62" s="1" t="str">
        <f t="shared" si="61"/>
        <v/>
      </c>
      <c r="AF62" s="1" t="str">
        <f t="shared" si="62"/>
        <v/>
      </c>
      <c r="AG62" s="1" t="str">
        <f t="shared" si="63"/>
        <v/>
      </c>
      <c r="AH62" s="1" t="str">
        <f t="shared" si="64"/>
        <v/>
      </c>
      <c r="AI62" s="1" t="str">
        <f t="shared" si="65"/>
        <v/>
      </c>
      <c r="AJ62" s="1" t="str">
        <f t="shared" si="66"/>
        <v/>
      </c>
      <c r="AK62" s="1" t="str">
        <f t="shared" si="67"/>
        <v/>
      </c>
      <c r="AL62" s="1" t="str">
        <f t="shared" si="68"/>
        <v/>
      </c>
      <c r="AM62" s="1" t="str">
        <f t="shared" si="69"/>
        <v/>
      </c>
      <c r="AN62" s="1" t="str">
        <f t="shared" si="70"/>
        <v/>
      </c>
      <c r="AO62" s="1" t="str">
        <f t="shared" si="71"/>
        <v>Table 1053: volumes and mpans etc forecast,</v>
      </c>
      <c r="AP62" s="1" t="str">
        <f t="shared" si="72"/>
        <v/>
      </c>
      <c r="AQ62" s="1" t="str">
        <f t="shared" si="73"/>
        <v>Table 1076: allowed revenue,</v>
      </c>
      <c r="AU62" s="1" t="str">
        <f t="shared" si="74"/>
        <v>Table 1041: load characteristics (Load Factor),</v>
      </c>
      <c r="AV62" s="1" t="str">
        <f t="shared" si="75"/>
        <v>Table 1041: load characteristics (Coincidence Factor),Table 1053: volumes and mpans etc forecast,Table 1076: allowed revenue,</v>
      </c>
      <c r="AW62" s="1" t="str">
        <f t="shared" si="76"/>
        <v>Gone up mainly due to Table 1041: load characteristics (Load Factor),</v>
      </c>
      <c r="AX62" s="1" t="str">
        <f t="shared" si="77"/>
        <v>Gone down mainly due to Table 1041: load characteristics (Coincidence Factor),Table 1053: volumes and mpans etc forecast,Table 1076: allowed revenue,</v>
      </c>
      <c r="AY62" s="1" t="str">
        <f t="shared" si="78"/>
        <v>Gone up mainly due to Table 1041: load characteristics (Load Factor),</v>
      </c>
      <c r="AZ62" s="1" t="str">
        <f t="shared" si="79"/>
        <v>Gone down mainly due to Table 1041: load characteristics (Coincidence Factor),Table 1053: volumes and mpans etc forecast,Table 1076: allowed revenue,</v>
      </c>
    </row>
    <row r="63" spans="2:52" x14ac:dyDescent="0.25">
      <c r="B63" s="1" t="s">
        <v>90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91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23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>Table 1041: load characteristics (Load Factor),</v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/>
      </c>
      <c r="AO65" s="1" t="str">
        <f t="shared" si="71"/>
        <v/>
      </c>
      <c r="AP65" s="1" t="str">
        <f t="shared" si="72"/>
        <v/>
      </c>
      <c r="AQ65" s="1" t="str">
        <f t="shared" si="73"/>
        <v>Table 1076: allowed revenue,</v>
      </c>
      <c r="AU65" s="1" t="str">
        <f t="shared" si="74"/>
        <v>Table 1041: load characteristics (Load Factor),</v>
      </c>
      <c r="AV65" s="1" t="str">
        <f t="shared" si="75"/>
        <v>Table 1076: allowed revenue,</v>
      </c>
      <c r="AW65" s="1" t="str">
        <f t="shared" si="76"/>
        <v>Gone up mainly due to Table 1041: load characteristics (Load Factor),</v>
      </c>
      <c r="AX65" s="1" t="str">
        <f t="shared" si="77"/>
        <v>Gone down mainly due to Table 1076: allowed revenue,</v>
      </c>
      <c r="AY65" s="1" t="str">
        <f t="shared" si="78"/>
        <v>Gone up mainly due to Table 1041: load characteristics (Load Factor),</v>
      </c>
      <c r="AZ65" s="1" t="str">
        <f t="shared" si="79"/>
        <v>Gone down mainly due to Table 1076: allowed revenue,</v>
      </c>
    </row>
    <row r="66" spans="2:52" x14ac:dyDescent="0.25">
      <c r="B66" s="1" t="s">
        <v>24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1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1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1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1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1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1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1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1" si="98">IF(OR(V43="-",V43&lt;0.02),"",V$28&amp;",")</f>
        <v>Table 1041: load characteristics (Load Factor),</v>
      </c>
      <c r="W66" s="1" t="str">
        <f t="shared" ref="W66:W71" si="99">IF(OR(V43="-",V43&gt;-0.02),"",V$28&amp;",")</f>
        <v/>
      </c>
      <c r="X66" s="1" t="str">
        <f t="shared" ref="X66:X71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1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1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1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1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1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1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1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1" si="116">IF(OR(AN43="-",AN43&lt;0.02),"",AN$28&amp;",")</f>
        <v/>
      </c>
      <c r="AO66" s="1" t="str">
        <f t="shared" ref="AO66:AO71" si="117">IF(OR(AN43="-",AN43&gt;-0.02),"",AN$28&amp;",")</f>
        <v/>
      </c>
      <c r="AP66" s="1" t="str">
        <f t="shared" ref="AP66:AP71" si="118">IF(OR(AP43="-",AP43&lt;0.02),"",AP$28&amp;",")</f>
        <v/>
      </c>
      <c r="AQ66" s="1" t="str">
        <f t="shared" ref="AQ66:AQ71" si="119">IF(OR(AP43="-",AP43&gt;-0.02),"",AP$28&amp;",")</f>
        <v>Table 1076: allowed revenue,</v>
      </c>
      <c r="AU66" s="1" t="str">
        <f t="shared" ref="AU66" si="120">D66&amp;F66&amp;H66&amp;J66&amp;L66&amp;N66&amp;P66&amp;R66&amp;T66&amp;V66&amp;X66&amp;Z66&amp;AB66&amp;AD66&amp;AF66&amp;AH66&amp;AJ66&amp;AL66&amp;AN66&amp;AP66</f>
        <v>Table 1041: load characteristics (Load Factor),</v>
      </c>
      <c r="AV66" s="1" t="str">
        <f t="shared" ref="AV66" si="121">E66&amp;G66&amp;I66&amp;K66&amp;M66&amp;O66&amp;Q66&amp;S66&amp;U66&amp;W66&amp;Y66&amp;AA66&amp;AC66&amp;AE66&amp;AG66&amp;AI66&amp;AK66&amp;AM66&amp;AO66&amp;AQ66</f>
        <v>Table 1076: allowed revenue,</v>
      </c>
      <c r="AW66" s="1" t="str">
        <f t="shared" ref="AW66" si="122">IF(AU66="","No factors contributing to greater than 2% upward change.",AY66)</f>
        <v>Gone up mainly due to Table 1041: load characteristics (Load Factor),</v>
      </c>
      <c r="AX66" s="1" t="str">
        <f t="shared" ref="AX66" si="123">IF(AV66="","No factors contributing to greater than 2% downward change.",AZ66)</f>
        <v>Gone down mainly due to Table 1076: allowed revenue,</v>
      </c>
      <c r="AY66" s="1" t="str">
        <f t="shared" ref="AY66" si="124">"Gone up mainly due to "&amp;AU66</f>
        <v>Gone up mainly due to Table 1041: load characteristics (Load Factor),</v>
      </c>
      <c r="AZ66" s="1" t="str">
        <f t="shared" ref="AZ66" si="125">"Gone down mainly due to "&amp;AV66</f>
        <v>Gone down mainly due to Table 1076: allowed revenue,</v>
      </c>
    </row>
    <row r="67" spans="2:52" x14ac:dyDescent="0.25">
      <c r="B67" s="1" t="s">
        <v>25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/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>Table 1041: load characteristics (Load Factor),</v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/>
      </c>
      <c r="AO67" s="1" t="str">
        <f t="shared" si="117"/>
        <v/>
      </c>
      <c r="AP67" s="1" t="str">
        <f t="shared" si="118"/>
        <v/>
      </c>
      <c r="AQ67" s="1" t="str">
        <f t="shared" si="119"/>
        <v>Table 1076: allowed revenue,</v>
      </c>
      <c r="AU67" s="1" t="str">
        <f t="shared" si="74"/>
        <v>Table 1041: load characteristics (Load Factor),</v>
      </c>
      <c r="AV67" s="1" t="str">
        <f t="shared" si="75"/>
        <v>Table 1076: allowed revenue,</v>
      </c>
      <c r="AW67" s="1" t="str">
        <f t="shared" si="76"/>
        <v>Gone up mainly due to Table 1041: load characteristics (Load Factor),</v>
      </c>
      <c r="AX67" s="1" t="str">
        <f t="shared" si="77"/>
        <v>Gone down mainly due to Table 1076: allowed revenue,</v>
      </c>
      <c r="AY67" s="1" t="str">
        <f t="shared" si="78"/>
        <v>Gone up mainly due to Table 1041: load characteristics (Load Factor),</v>
      </c>
      <c r="AZ67" s="1" t="str">
        <f t="shared" si="79"/>
        <v>Gone down mainly due to Table 1076: allowed revenue,</v>
      </c>
    </row>
    <row r="68" spans="2:52" x14ac:dyDescent="0.25">
      <c r="B68" s="1" t="s">
        <v>78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/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>Table 1041: load characteristics (Load Factor),</v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/>
      </c>
      <c r="AN68" s="1" t="str">
        <f t="shared" si="116"/>
        <v/>
      </c>
      <c r="AO68" s="1" t="str">
        <f t="shared" si="117"/>
        <v/>
      </c>
      <c r="AP68" s="1" t="str">
        <f t="shared" si="118"/>
        <v/>
      </c>
      <c r="AQ68" s="1" t="str">
        <f t="shared" si="119"/>
        <v>Table 1076: allowed revenue,</v>
      </c>
      <c r="AU68" s="1" t="str">
        <f t="shared" si="74"/>
        <v>Table 1041: load characteristics (Load Factor),</v>
      </c>
      <c r="AV68" s="1" t="str">
        <f t="shared" si="75"/>
        <v>Table 1076: allowed revenue,</v>
      </c>
      <c r="AW68" s="1" t="str">
        <f t="shared" si="76"/>
        <v>Gone up mainly due to Table 1041: load characteristics (Load Factor),</v>
      </c>
      <c r="AX68" s="1" t="str">
        <f t="shared" si="77"/>
        <v>Gone down mainly due to Table 1076: allowed revenue,</v>
      </c>
      <c r="AY68" s="1" t="str">
        <f t="shared" si="78"/>
        <v>Gone up mainly due to Table 1041: load characteristics (Load Factor),</v>
      </c>
      <c r="AZ68" s="1" t="str">
        <f t="shared" si="79"/>
        <v>Gone down mainly due to Table 1076: allowed revenue,</v>
      </c>
    </row>
    <row r="69" spans="2:52" x14ac:dyDescent="0.25">
      <c r="B69" s="1" t="s">
        <v>79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>Table 1041: load characteristics (Load Factor),</v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/>
      </c>
      <c r="AN69" s="1" t="str">
        <f t="shared" si="116"/>
        <v/>
      </c>
      <c r="AO69" s="1" t="str">
        <f t="shared" si="117"/>
        <v>Table 1053: volumes and mpans etc forecast,</v>
      </c>
      <c r="AP69" s="1" t="str">
        <f t="shared" si="118"/>
        <v/>
      </c>
      <c r="AQ69" s="1" t="str">
        <f t="shared" si="119"/>
        <v>Table 1076: allowed revenue,</v>
      </c>
      <c r="AU69" s="1" t="str">
        <f t="shared" si="74"/>
        <v>Table 1041: load characteristics (Load Factor),</v>
      </c>
      <c r="AV69" s="1" t="str">
        <f t="shared" si="75"/>
        <v>Table 1053: volumes and mpans etc forecast,Table 1076: allowed revenue,</v>
      </c>
      <c r="AW69" s="1" t="str">
        <f t="shared" si="76"/>
        <v>Gone up mainly due to Table 1041: load characteristics (Load Factor),</v>
      </c>
      <c r="AX69" s="1" t="str">
        <f t="shared" si="77"/>
        <v>Gone down mainly due to Table 1053: volumes and mpans etc forecast,Table 1076: allowed revenue,</v>
      </c>
      <c r="AY69" s="1" t="str">
        <f t="shared" si="78"/>
        <v>Gone up mainly due to Table 1041: load characteristics (Load Factor),</v>
      </c>
      <c r="AZ69" s="1" t="str">
        <f t="shared" si="79"/>
        <v>Gone down mainly due to Table 1053: volumes and mpans etc forecast,Table 1076: allowed revenue,</v>
      </c>
    </row>
    <row r="70" spans="2:52" x14ac:dyDescent="0.25">
      <c r="B70" s="1" t="s">
        <v>80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/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>Table 1041: load characteristics (Load Factor),</v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/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>Table 1061/1062: TPR data,</v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>Table 1069: Peaking probabailities,</v>
      </c>
      <c r="AL70" s="1" t="str">
        <f t="shared" si="114"/>
        <v/>
      </c>
      <c r="AM70" s="1" t="str">
        <f t="shared" si="115"/>
        <v/>
      </c>
      <c r="AN70" s="1" t="str">
        <f t="shared" si="116"/>
        <v/>
      </c>
      <c r="AO70" s="1" t="str">
        <f t="shared" si="117"/>
        <v>Table 1053: volumes and mpans etc forecast,</v>
      </c>
      <c r="AP70" s="1" t="str">
        <f t="shared" si="118"/>
        <v/>
      </c>
      <c r="AQ70" s="1" t="str">
        <f t="shared" si="119"/>
        <v>Table 1076: allowed revenue,</v>
      </c>
      <c r="AU70" s="1" t="str">
        <f t="shared" si="74"/>
        <v>Table 1041: load characteristics (Load Factor),</v>
      </c>
      <c r="AV70" s="1" t="str">
        <f t="shared" si="75"/>
        <v>Table 1061/1062: TPR data,Table 1069: Peaking probabailities,Table 1053: volumes and mpans etc forecast,Table 1076: allowed revenue,</v>
      </c>
      <c r="AW70" s="1" t="str">
        <f t="shared" si="76"/>
        <v>Gone up mainly due to Table 1041: load characteristics (Load Factor),</v>
      </c>
      <c r="AX70" s="1" t="str">
        <f t="shared" si="77"/>
        <v>Gone down mainly due to Table 1061/1062: TPR data,Table 1069: Peaking probabailities,Table 1053: volumes and mpans etc forecast,Table 1076: allowed revenue,</v>
      </c>
      <c r="AY70" s="1" t="str">
        <f t="shared" si="78"/>
        <v>Gone up mainly due to Table 1041: load characteristics (Load Factor),</v>
      </c>
      <c r="AZ70" s="1" t="str">
        <f t="shared" si="79"/>
        <v>Gone down mainly due to Table 1061/1062: TPR data,Table 1069: Peaking probabailities,Table 1053: volumes and mpans etc forecast,Table 1076: allowed revenue,</v>
      </c>
    </row>
    <row r="71" spans="2:52" x14ac:dyDescent="0.25">
      <c r="B71" s="1" t="s">
        <v>81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26</v>
      </c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zoomScale="80" zoomScaleNormal="8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P6" sqref="P6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95</v>
      </c>
    </row>
    <row r="4" spans="1:17" ht="45.75" customHeight="1" x14ac:dyDescent="0.2">
      <c r="B4" s="67" t="s">
        <v>77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35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36</v>
      </c>
      <c r="D5" s="48" t="s">
        <v>37</v>
      </c>
      <c r="E5" s="48" t="s">
        <v>38</v>
      </c>
      <c r="F5" s="48" t="s">
        <v>39</v>
      </c>
      <c r="G5" s="48" t="s">
        <v>40</v>
      </c>
      <c r="H5" s="48" t="s">
        <v>41</v>
      </c>
      <c r="I5" s="48" t="s">
        <v>42</v>
      </c>
      <c r="J5" s="48" t="s">
        <v>43</v>
      </c>
      <c r="K5" s="48" t="s">
        <v>44</v>
      </c>
      <c r="L5" s="48" t="s">
        <v>45</v>
      </c>
      <c r="M5" s="48" t="s">
        <v>46</v>
      </c>
      <c r="N5" s="48" t="s">
        <v>47</v>
      </c>
      <c r="O5" s="48" t="s">
        <v>48</v>
      </c>
      <c r="P5" s="48" t="s">
        <v>49</v>
      </c>
      <c r="Q5" s="48" t="s">
        <v>50</v>
      </c>
    </row>
    <row r="6" spans="1:17" ht="28.5" x14ac:dyDescent="0.2">
      <c r="A6" s="40"/>
      <c r="B6" s="41" t="s">
        <v>14</v>
      </c>
      <c r="C6" s="42"/>
      <c r="D6" s="43">
        <f>VLOOKUP($B6,[1]Tariffs!$A$15:$I$42,3,FALSE)</f>
        <v>1</v>
      </c>
      <c r="E6" s="44">
        <f>VLOOKUP($B6,[2]Tariffs!$A:$I,4,FALSE)</f>
        <v>2.6230000000000002</v>
      </c>
      <c r="F6" s="44">
        <f>VLOOKUP($B6,[2]Tariffs!$A$1:$I$65536,5,FALSE)</f>
        <v>0</v>
      </c>
      <c r="G6" s="44">
        <f>VLOOKUP($B6,[2]Tariffs!$A$1:$I$65536,6,FALSE)</f>
        <v>0</v>
      </c>
      <c r="H6" s="44">
        <f>VLOOKUP($B6,[2]Tariffs!$A$1:$I$65536,7,FALSE)</f>
        <v>3.97</v>
      </c>
      <c r="I6" s="44">
        <f>VLOOKUP($B6,[2]Tariffs!$A$1:$I$65536,8,FALSE)</f>
        <v>0</v>
      </c>
      <c r="J6" s="44">
        <f>VLOOKUP($B6,[2]Tariffs!$A$1:$I$65536,9,FALSE)</f>
        <v>0</v>
      </c>
      <c r="K6" s="44">
        <f>I6</f>
        <v>0</v>
      </c>
      <c r="L6" s="49"/>
      <c r="M6" s="47">
        <f>VLOOKUP(B6,[2]Summary!$A$1:$I$65536,9,FALSE)</f>
        <v>3.055347961574892</v>
      </c>
      <c r="N6" s="47">
        <f>VLOOKUP(B6,[3]Summary!$A$1:$T$65536,9,FALSE)</f>
        <v>3.9149827032559168</v>
      </c>
      <c r="O6" s="50">
        <f>M6/N6-1</f>
        <v>-0.21957561676226689</v>
      </c>
      <c r="P6" s="51">
        <f>VLOOKUP(B6,[2]Summary!$A$1:$IJ$65536,10,FALSE)</f>
        <v>102.68307219388933</v>
      </c>
      <c r="Q6" s="52" t="str">
        <f>'Detailed Breakdown'!AW54&amp;" and "&amp;'Detailed Breakdown'!AX54</f>
        <v>No factors contributing to greater than 2% upward change. and Gone down mainly due to Table 1076: allowed revenue,</v>
      </c>
    </row>
    <row r="7" spans="1:17" ht="42.75" x14ac:dyDescent="0.2">
      <c r="A7" s="40"/>
      <c r="B7" s="41" t="s">
        <v>15</v>
      </c>
      <c r="C7" s="42"/>
      <c r="D7" s="43">
        <f>VLOOKUP($B7,[1]Tariffs!$A$15:$I$42,3,FALSE)</f>
        <v>2</v>
      </c>
      <c r="E7" s="44">
        <f>VLOOKUP($B7,[2]Tariffs!$A:$I,4,FALSE)</f>
        <v>2.8380000000000001</v>
      </c>
      <c r="F7" s="44">
        <f>VLOOKUP($B7,[2]Tariffs!$A$1:$I$65536,5,FALSE)</f>
        <v>0.185</v>
      </c>
      <c r="G7" s="44">
        <f>VLOOKUP($B7,[2]Tariffs!$A$1:$I$65536,6,FALSE)</f>
        <v>0</v>
      </c>
      <c r="H7" s="44">
        <f>VLOOKUP($B7,[2]Tariffs!$A$1:$I$65536,7,FALSE)</f>
        <v>3.97</v>
      </c>
      <c r="I7" s="44">
        <f>VLOOKUP($B7,[2]Tariffs!$A$1:$I$65536,8,FALSE)</f>
        <v>0</v>
      </c>
      <c r="J7" s="44">
        <f>VLOOKUP($B7,[2]Tariffs!$A$1:$I$65536,9,FALSE)</f>
        <v>0</v>
      </c>
      <c r="K7" s="44">
        <f t="shared" ref="K7:K31" si="0">I7</f>
        <v>0</v>
      </c>
      <c r="L7" s="49"/>
      <c r="M7" s="47">
        <f>VLOOKUP(B7,[2]Summary!$A$1:$I$65536,9,FALSE)</f>
        <v>1.7270280297592502</v>
      </c>
      <c r="N7" s="47">
        <f>VLOOKUP(B7,[3]Summary!$A$1:$T$65536,9,FALSE)</f>
        <v>2.216301789541737</v>
      </c>
      <c r="O7" s="50">
        <f t="shared" ref="O7:O31" si="1">M7/N7-1</f>
        <v>-0.22076134310375373</v>
      </c>
      <c r="P7" s="51">
        <f>VLOOKUP(B7,[2]Summary!$A$1:$IJ$65536,10,FALSE)</f>
        <v>105.71834423140695</v>
      </c>
      <c r="Q7" s="52" t="str">
        <f>'Detailed Breakdown'!AW55&amp;" and "&amp;'Detailed Breakdown'!AX55</f>
        <v>No factors contributing to greater than 2% upward change. and Gone down mainly due to Table 1041: load characteristics (Load Factor),Table 1076: allowed revenue,</v>
      </c>
    </row>
    <row r="8" spans="1:17" ht="42.75" x14ac:dyDescent="0.2">
      <c r="A8" s="40"/>
      <c r="B8" s="41" t="s">
        <v>16</v>
      </c>
      <c r="C8" s="42"/>
      <c r="D8" s="43">
        <f>VLOOKUP($B8,[1]Tariffs!$A$15:$I$42,3,FALSE)</f>
        <v>2</v>
      </c>
      <c r="E8" s="44">
        <f>VLOOKUP($B8,[2]Tariffs!$A:$I,4,FALSE)</f>
        <v>0.27300000000000002</v>
      </c>
      <c r="F8" s="44">
        <f>VLOOKUP($B8,[2]Tariffs!$A$1:$I$65536,5,FALSE)</f>
        <v>0</v>
      </c>
      <c r="G8" s="44">
        <f>VLOOKUP($B8,[2]Tariffs!$A$1:$I$65536,6,FALSE)</f>
        <v>0</v>
      </c>
      <c r="H8" s="44">
        <f>VLOOKUP($B8,[2]Tariffs!$A$1:$I$65536,7,FALSE)</f>
        <v>0</v>
      </c>
      <c r="I8" s="44">
        <f>VLOOKUP($B8,[2]Tariffs!$A$1:$I$65536,8,FALSE)</f>
        <v>0</v>
      </c>
      <c r="J8" s="44">
        <f>VLOOKUP($B8,[2]Tariffs!$A$1:$I$65536,9,FALSE)</f>
        <v>0</v>
      </c>
      <c r="K8" s="44">
        <f t="shared" si="0"/>
        <v>0</v>
      </c>
      <c r="L8" s="49"/>
      <c r="M8" s="47">
        <f>VLOOKUP(B8,[2]Summary!$A$1:$I$65536,9,FALSE)</f>
        <v>0.27300000000000002</v>
      </c>
      <c r="N8" s="47">
        <f>VLOOKUP(B8,[3]Summary!$A$1:$T$65536,9,FALSE)</f>
        <v>0.315</v>
      </c>
      <c r="O8" s="50">
        <f t="shared" si="1"/>
        <v>-0.1333333333333333</v>
      </c>
      <c r="P8" s="51" t="str">
        <f>VLOOKUP(B8,[2]Summary!$A$1:$IJ$65536,10,FALSE)</f>
        <v/>
      </c>
      <c r="Q8" s="52" t="str">
        <f>'Detailed Breakdown'!AW56&amp;" and "&amp;'Detailed Breakdown'!AX56</f>
        <v>Gone up mainly due to Table 1041: load characteristics (Load Factor),Table 1069: Peaking probabailities, and Gone down mainly due to Table 1076: allowed revenue,</v>
      </c>
    </row>
    <row r="9" spans="1:17" ht="28.5" x14ac:dyDescent="0.2">
      <c r="A9" s="40"/>
      <c r="B9" s="41" t="s">
        <v>17</v>
      </c>
      <c r="C9" s="42"/>
      <c r="D9" s="43">
        <f>VLOOKUP($B9,[1]Tariffs!$A$15:$I$42,3,FALSE)</f>
        <v>3</v>
      </c>
      <c r="E9" s="44">
        <f>VLOOKUP($B9,[2]Tariffs!$A:$I,4,FALSE)</f>
        <v>2.0630000000000002</v>
      </c>
      <c r="F9" s="44">
        <f>VLOOKUP($B9,[2]Tariffs!$A$1:$I$65536,5,FALSE)</f>
        <v>0</v>
      </c>
      <c r="G9" s="44">
        <f>VLOOKUP($B9,[2]Tariffs!$A$1:$I$65536,6,FALSE)</f>
        <v>0</v>
      </c>
      <c r="H9" s="44">
        <f>VLOOKUP($B9,[2]Tariffs!$A$1:$I$65536,7,FALSE)</f>
        <v>6.91</v>
      </c>
      <c r="I9" s="44">
        <f>VLOOKUP($B9,[2]Tariffs!$A$1:$I$65536,8,FALSE)</f>
        <v>0</v>
      </c>
      <c r="J9" s="44">
        <f>VLOOKUP($B9,[2]Tariffs!$A$1:$I$65536,9,FALSE)</f>
        <v>0</v>
      </c>
      <c r="K9" s="44">
        <f t="shared" si="0"/>
        <v>0</v>
      </c>
      <c r="L9" s="49"/>
      <c r="M9" s="47">
        <f>VLOOKUP(B9,[2]Summary!$A$1:$I$65536,9,FALSE)</f>
        <v>2.2589688414296631</v>
      </c>
      <c r="N9" s="47">
        <f>VLOOKUP(B9,[3]Summary!$A$1:$T$65536,9,FALSE)</f>
        <v>2.9770092705083671</v>
      </c>
      <c r="O9" s="50">
        <f t="shared" si="1"/>
        <v>-0.24119522777169189</v>
      </c>
      <c r="P9" s="51">
        <f>VLOOKUP(B9,[2]Summary!$A$1:$IJ$65536,10,FALSE)</f>
        <v>291.52939295998431</v>
      </c>
      <c r="Q9" s="52" t="str">
        <f>'Detailed Breakdown'!AW57&amp;" and "&amp;'Detailed Breakdown'!AX57</f>
        <v>No factors contributing to greater than 2% upward change. and Gone down mainly due to Table 1076: allowed revenue,</v>
      </c>
    </row>
    <row r="10" spans="1:17" ht="42.75" x14ac:dyDescent="0.2">
      <c r="A10" s="40"/>
      <c r="B10" s="41" t="s">
        <v>18</v>
      </c>
      <c r="C10" s="42"/>
      <c r="D10" s="43">
        <f>VLOOKUP($B10,[1]Tariffs!$A$15:$I$42,3,FALSE)</f>
        <v>4</v>
      </c>
      <c r="E10" s="44">
        <f>VLOOKUP($B10,[2]Tariffs!$A:$I,4,FALSE)</f>
        <v>2.6539999999999999</v>
      </c>
      <c r="F10" s="44">
        <f>VLOOKUP($B10,[2]Tariffs!$A$1:$I$65536,5,FALSE)</f>
        <v>0.23699999999999999</v>
      </c>
      <c r="G10" s="44">
        <f>VLOOKUP($B10,[2]Tariffs!$A$1:$I$65536,6,FALSE)</f>
        <v>0</v>
      </c>
      <c r="H10" s="44">
        <f>VLOOKUP($B10,[2]Tariffs!$A$1:$I$65536,7,FALSE)</f>
        <v>6.91</v>
      </c>
      <c r="I10" s="44">
        <f>VLOOKUP($B10,[2]Tariffs!$A$1:$I$65536,8,FALSE)</f>
        <v>0</v>
      </c>
      <c r="J10" s="44">
        <f>VLOOKUP($B10,[2]Tariffs!$A$1:$I$65536,9,FALSE)</f>
        <v>0</v>
      </c>
      <c r="K10" s="44">
        <f t="shared" si="0"/>
        <v>0</v>
      </c>
      <c r="L10" s="49"/>
      <c r="M10" s="47">
        <f>VLOOKUP(B10,[2]Summary!$A$1:$I$65536,9,FALSE)</f>
        <v>2.0186558468737292</v>
      </c>
      <c r="N10" s="47">
        <f>VLOOKUP(B10,[3]Summary!$A$1:$T$65536,9,FALSE)</f>
        <v>2.6413211272614503</v>
      </c>
      <c r="O10" s="50">
        <f t="shared" si="1"/>
        <v>-0.23574009004853835</v>
      </c>
      <c r="P10" s="51">
        <f>VLOOKUP(B10,[2]Summary!$A$1:$IJ$65536,10,FALSE)</f>
        <v>449.99902404280783</v>
      </c>
      <c r="Q10" s="52" t="str">
        <f>'Detailed Breakdown'!AW58&amp;" and "&amp;'Detailed Breakdown'!AX58</f>
        <v>Gone up mainly due to Table 1041: load characteristics (Coincidence Factor), and Gone down mainly due to Table 1041: load characteristics (Load Factor),Table 1076: allowed revenue,</v>
      </c>
    </row>
    <row r="11" spans="1:17" ht="42.75" x14ac:dyDescent="0.2">
      <c r="A11" s="40"/>
      <c r="B11" s="41" t="s">
        <v>19</v>
      </c>
      <c r="C11" s="42"/>
      <c r="D11" s="43">
        <f>VLOOKUP($B11,[1]Tariffs!$A$15:$I$42,3,FALSE)</f>
        <v>4</v>
      </c>
      <c r="E11" s="44">
        <f>VLOOKUP($B11,[2]Tariffs!$A:$I,4,FALSE)</f>
        <v>0.28199999999999997</v>
      </c>
      <c r="F11" s="44">
        <f>VLOOKUP($B11,[2]Tariffs!$A$1:$I$65536,5,FALSE)</f>
        <v>0</v>
      </c>
      <c r="G11" s="44">
        <f>VLOOKUP($B11,[2]Tariffs!$A$1:$I$65536,6,FALSE)</f>
        <v>0</v>
      </c>
      <c r="H11" s="44">
        <f>VLOOKUP($B11,[2]Tariffs!$A$1:$I$65536,7,FALSE)</f>
        <v>0</v>
      </c>
      <c r="I11" s="44">
        <f>VLOOKUP($B11,[2]Tariffs!$A$1:$I$65536,8,FALSE)</f>
        <v>0</v>
      </c>
      <c r="J11" s="44">
        <f>VLOOKUP($B11,[2]Tariffs!$A$1:$I$65536,9,FALSE)</f>
        <v>0</v>
      </c>
      <c r="K11" s="44">
        <f t="shared" si="0"/>
        <v>0</v>
      </c>
      <c r="L11" s="49"/>
      <c r="M11" s="47">
        <f>VLOOKUP(B11,[2]Summary!$A$1:$I$65536,9,FALSE)</f>
        <v>0.28199999999999997</v>
      </c>
      <c r="N11" s="47">
        <f>VLOOKUP(B11,[3]Summary!$A$1:$T$65536,9,FALSE)</f>
        <v>0.32700000000000001</v>
      </c>
      <c r="O11" s="50">
        <f t="shared" si="1"/>
        <v>-0.13761467889908263</v>
      </c>
      <c r="P11" s="51" t="str">
        <f>VLOOKUP(B11,[2]Summary!$A$1:$IJ$65536,10,FALSE)</f>
        <v/>
      </c>
      <c r="Q11" s="52" t="str">
        <f>'Detailed Breakdown'!AW59&amp;" and "&amp;'Detailed Breakdown'!AX59</f>
        <v>Gone up mainly due to Table 1041: load characteristics (Load Factor),Table 1069: Peaking probabailities, and Gone down mainly due to Table 1076: allowed revenue,</v>
      </c>
    </row>
    <row r="12" spans="1:17" ht="42.75" x14ac:dyDescent="0.2">
      <c r="A12" s="40"/>
      <c r="B12" s="41" t="s">
        <v>20</v>
      </c>
      <c r="C12" s="42"/>
      <c r="D12" s="43" t="str">
        <f>VLOOKUP($B12,[1]Tariffs!$A$15:$I$42,3,FALSE)</f>
        <v>5-8</v>
      </c>
      <c r="E12" s="44">
        <f>VLOOKUP($B12,[2]Tariffs!$A:$I,4,FALSE)</f>
        <v>2.4750000000000001</v>
      </c>
      <c r="F12" s="44">
        <f>VLOOKUP($B12,[2]Tariffs!$A$1:$I$65536,5,FALSE)</f>
        <v>0.14499999999999999</v>
      </c>
      <c r="G12" s="44">
        <f>VLOOKUP($B12,[2]Tariffs!$A$1:$I$65536,6,FALSE)</f>
        <v>0</v>
      </c>
      <c r="H12" s="44">
        <f>VLOOKUP($B12,[2]Tariffs!$A$1:$I$65536,7,FALSE)</f>
        <v>40.89</v>
      </c>
      <c r="I12" s="44">
        <f>VLOOKUP($B12,[2]Tariffs!$A$1:$I$65536,8,FALSE)</f>
        <v>0</v>
      </c>
      <c r="J12" s="44">
        <f>VLOOKUP($B12,[2]Tariffs!$A$1:$I$65536,9,FALSE)</f>
        <v>0</v>
      </c>
      <c r="K12" s="44">
        <f t="shared" si="0"/>
        <v>0</v>
      </c>
      <c r="L12" s="49"/>
      <c r="M12" s="47">
        <f>VLOOKUP(B12,[2]Summary!$A$1:$I$65536,9,FALSE)</f>
        <v>2.1373247600096734</v>
      </c>
      <c r="N12" s="47">
        <f>VLOOKUP(B12,[3]Summary!$A$1:$T$65536,9,FALSE)</f>
        <v>2.9073700955564008</v>
      </c>
      <c r="O12" s="50">
        <f t="shared" si="1"/>
        <v>-0.26485975649390425</v>
      </c>
      <c r="P12" s="51">
        <f>VLOOKUP(B12,[2]Summary!$A$1:$IJ$65536,10,FALSE)</f>
        <v>2168.7621984158027</v>
      </c>
      <c r="Q12" s="52" t="str">
        <f>'Detailed Breakdown'!AW60&amp;" and "&amp;'Detailed Breakdown'!AX60</f>
        <v>Gone up mainly due to Table 1041: load characteristics (Coincidence Factor), and Gone down mainly due to Table 1041: load characteristics (Load Factor),Table 1076: allowed revenue,</v>
      </c>
    </row>
    <row r="13" spans="1:17" ht="57" x14ac:dyDescent="0.2">
      <c r="A13" s="40"/>
      <c r="B13" s="41" t="s">
        <v>21</v>
      </c>
      <c r="C13" s="42"/>
      <c r="D13" s="43" t="str">
        <f>VLOOKUP($B13,[1]Tariffs!$A$15:$I$42,3,FALSE)</f>
        <v>5-8</v>
      </c>
      <c r="E13" s="44">
        <f>VLOOKUP($B13,[2]Tariffs!$A:$I,4,FALSE)</f>
        <v>2.3660000000000001</v>
      </c>
      <c r="F13" s="44">
        <f>VLOOKUP($B13,[2]Tariffs!$A$1:$I$65536,5,FALSE)</f>
        <v>0.13500000000000001</v>
      </c>
      <c r="G13" s="44">
        <f>VLOOKUP($B13,[2]Tariffs!$A$1:$I$65536,6,FALSE)</f>
        <v>0</v>
      </c>
      <c r="H13" s="44">
        <f>VLOOKUP($B13,[2]Tariffs!$A$1:$I$65536,7,FALSE)</f>
        <v>28.51</v>
      </c>
      <c r="I13" s="44">
        <f>VLOOKUP($B13,[2]Tariffs!$A$1:$I$65536,8,FALSE)</f>
        <v>0</v>
      </c>
      <c r="J13" s="44">
        <f>VLOOKUP($B13,[2]Tariffs!$A$1:$I$65536,9,FALSE)</f>
        <v>0</v>
      </c>
      <c r="K13" s="44">
        <f t="shared" si="0"/>
        <v>0</v>
      </c>
      <c r="L13" s="49"/>
      <c r="M13" s="47">
        <f>VLOOKUP(B13,[2]Summary!$A$1:$I$65536,9,FALSE)</f>
        <v>1.9627808778831495</v>
      </c>
      <c r="N13" s="47">
        <f>VLOOKUP(B13,[3]Summary!$A$1:$T$65536,9,FALSE)</f>
        <v>2.6758027525652275</v>
      </c>
      <c r="O13" s="50">
        <f t="shared" si="1"/>
        <v>-0.2664702672865259</v>
      </c>
      <c r="P13" s="51">
        <f>VLOOKUP(B13,[2]Summary!$A$1:$IJ$65536,10,FALSE)</f>
        <v>3208.8439095031267</v>
      </c>
      <c r="Q13" s="52" t="str">
        <f>'Detailed Breakdown'!AW61&amp;" and "&amp;'Detailed Breakdown'!AX61</f>
        <v>Gone up mainly due to Table 1041: load characteristics (Coincidence Factor),Table 1053: volumes and mpans etc forecast, and Gone down mainly due to Table 1041: load characteristics (Load Factor),Table 1076: allowed revenue,</v>
      </c>
    </row>
    <row r="14" spans="1:17" ht="57" x14ac:dyDescent="0.2">
      <c r="A14" s="40"/>
      <c r="B14" s="41" t="s">
        <v>22</v>
      </c>
      <c r="C14" s="42"/>
      <c r="D14" s="43" t="str">
        <f>VLOOKUP($B14,[1]Tariffs!$A$15:$I$42,3,FALSE)</f>
        <v>5-8</v>
      </c>
      <c r="E14" s="44">
        <f>VLOOKUP($B14,[2]Tariffs!$A:$I,4,FALSE)</f>
        <v>1.679</v>
      </c>
      <c r="F14" s="44">
        <f>VLOOKUP($B14,[2]Tariffs!$A$1:$I$65536,5,FALSE)</f>
        <v>0.08</v>
      </c>
      <c r="G14" s="44">
        <f>VLOOKUP($B14,[2]Tariffs!$A$1:$I$65536,6,FALSE)</f>
        <v>0</v>
      </c>
      <c r="H14" s="44">
        <f>VLOOKUP($B14,[2]Tariffs!$A$1:$I$65536,7,FALSE)</f>
        <v>150.41</v>
      </c>
      <c r="I14" s="44">
        <f>VLOOKUP($B14,[2]Tariffs!$A$1:$I$65536,8,FALSE)</f>
        <v>0</v>
      </c>
      <c r="J14" s="44">
        <f>VLOOKUP($B14,[2]Tariffs!$A$1:$I$65536,9,FALSE)</f>
        <v>0</v>
      </c>
      <c r="K14" s="44">
        <f t="shared" si="0"/>
        <v>0</v>
      </c>
      <c r="L14" s="49"/>
      <c r="M14" s="47">
        <f>VLOOKUP(B14,[2]Summary!$A$1:$I$65536,9,FALSE)</f>
        <v>2.1786262873998519</v>
      </c>
      <c r="N14" s="47">
        <f>VLOOKUP(B14,[3]Summary!$A$1:$T$65536,9,FALSE)</f>
        <v>2.7113011168497603</v>
      </c>
      <c r="O14" s="50">
        <f t="shared" si="1"/>
        <v>-0.19646465165360139</v>
      </c>
      <c r="P14" s="51">
        <f>VLOOKUP(B14,[2]Summary!$A$1:$IJ$65536,10,FALSE)</f>
        <v>1533.7580668713595</v>
      </c>
      <c r="Q14" s="52" t="str">
        <f>'Detailed Breakdown'!AW62&amp;" and "&amp;'Detailed Breakdown'!AX62</f>
        <v>Gone up mainly due to Table 1041: load characteristics (Load Factor), and Gone down mainly due to Table 1041: load characteristics (Coincidence Factor),Table 1053: volumes and mpans etc forecast,Table 1076: allowed revenue,</v>
      </c>
    </row>
    <row r="15" spans="1:17" ht="28.5" x14ac:dyDescent="0.2">
      <c r="A15" s="40"/>
      <c r="B15" s="41" t="s">
        <v>23</v>
      </c>
      <c r="C15" s="42"/>
      <c r="D15" s="43">
        <f>VLOOKUP($B15,[1]Tariffs!$A$15:$I$42,3,FALSE)</f>
        <v>0</v>
      </c>
      <c r="E15" s="44">
        <f>VLOOKUP($B15,[2]Tariffs!$A:$I,4,FALSE)</f>
        <v>12.048999999999999</v>
      </c>
      <c r="F15" s="44">
        <f>VLOOKUP($B15,[2]Tariffs!$A$1:$I$65536,5,FALSE)</f>
        <v>1.1910000000000001</v>
      </c>
      <c r="G15" s="44">
        <f>VLOOKUP($B15,[2]Tariffs!$A$1:$I$65536,6,FALSE)</f>
        <v>0.11</v>
      </c>
      <c r="H15" s="44">
        <f>VLOOKUP($B15,[2]Tariffs!$A$1:$I$65536,7,FALSE)</f>
        <v>9.9700000000000006</v>
      </c>
      <c r="I15" s="44">
        <f>VLOOKUP($B15,[2]Tariffs!$A$1:$I$65536,8,FALSE)</f>
        <v>2.78</v>
      </c>
      <c r="J15" s="44">
        <f>VLOOKUP($B15,[2]Tariffs!$A$1:$I$65536,9,FALSE)</f>
        <v>0.42699999999999999</v>
      </c>
      <c r="K15" s="44">
        <f t="shared" si="0"/>
        <v>2.78</v>
      </c>
      <c r="L15" s="54"/>
      <c r="M15" s="47">
        <f>VLOOKUP(B15,[2]Summary!$A$1:$I$65536,9,FALSE)</f>
        <v>2.1878417499210112</v>
      </c>
      <c r="N15" s="47">
        <f>VLOOKUP(B15,[3]Summary!$A$1:$T$65536,9,FALSE)</f>
        <v>2.7467852424515438</v>
      </c>
      <c r="O15" s="50">
        <f t="shared" si="1"/>
        <v>-0.20349005954017274</v>
      </c>
      <c r="P15" s="51">
        <f>VLOOKUP(B15,[2]Summary!$A$1:$IJ$65536,10,FALSE)</f>
        <v>8899.4765362177532</v>
      </c>
      <c r="Q15" s="52" t="str">
        <f>'Detailed Breakdown'!AW63&amp;" and "&amp;'Detailed Breakdown'!AX63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24</v>
      </c>
      <c r="C16" s="42"/>
      <c r="D16" s="43">
        <f>VLOOKUP($B16,[1]Tariffs!$A$15:$I$42,3,FALSE)</f>
        <v>0</v>
      </c>
      <c r="E16" s="44">
        <f>VLOOKUP($B16,[2]Tariffs!$A:$I,4,FALSE)</f>
        <v>9.4309999999999992</v>
      </c>
      <c r="F16" s="44">
        <f>VLOOKUP($B16,[2]Tariffs!$A$1:$I$65536,5,FALSE)</f>
        <v>0.91500000000000004</v>
      </c>
      <c r="G16" s="44">
        <f>VLOOKUP($B16,[2]Tariffs!$A$1:$I$65536,6,FALSE)</f>
        <v>7.9000000000000001E-2</v>
      </c>
      <c r="H16" s="44">
        <f>VLOOKUP($B16,[2]Tariffs!$A$1:$I$65536,7,FALSE)</f>
        <v>7.54</v>
      </c>
      <c r="I16" s="44">
        <f>VLOOKUP($B16,[2]Tariffs!$A$1:$I$65536,8,FALSE)</f>
        <v>3.27</v>
      </c>
      <c r="J16" s="44">
        <f>VLOOKUP($B16,[2]Tariffs!$A$1:$I$65536,9,FALSE)</f>
        <v>0.36599999999999999</v>
      </c>
      <c r="K16" s="44">
        <f t="shared" si="0"/>
        <v>3.27</v>
      </c>
      <c r="L16" s="54"/>
      <c r="M16" s="47">
        <f>VLOOKUP(B16,[2]Summary!$A$1:$I$65536,9,FALSE)</f>
        <v>1.9276132581470375</v>
      </c>
      <c r="N16" s="47">
        <f>VLOOKUP(B16,[3]Summary!$A$1:$T$65536,9,FALSE)</f>
        <v>2.5223174984679648</v>
      </c>
      <c r="O16" s="50">
        <f t="shared" si="1"/>
        <v>-0.2357769157459938</v>
      </c>
      <c r="P16" s="51">
        <f>VLOOKUP(B16,[2]Summary!$A$1:$IJ$65536,10,FALSE)</f>
        <v>15629.99493895615</v>
      </c>
      <c r="Q16" s="52" t="str">
        <f>'Detailed Breakdown'!AW64&amp;" and "&amp;'Detailed Breakdown'!AX64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25</v>
      </c>
      <c r="C17" s="42"/>
      <c r="D17" s="43">
        <f>VLOOKUP($B17,[1]Tariffs!$A$15:$I$42,3,FALSE)</f>
        <v>0</v>
      </c>
      <c r="E17" s="44">
        <f>VLOOKUP($B17,[2]Tariffs!$A:$I,4,FALSE)</f>
        <v>8.67</v>
      </c>
      <c r="F17" s="44">
        <f>VLOOKUP($B17,[2]Tariffs!$A$1:$I$65536,5,FALSE)</f>
        <v>0.83499999999999996</v>
      </c>
      <c r="G17" s="44">
        <f>VLOOKUP($B17,[2]Tariffs!$A$1:$I$65536,6,FALSE)</f>
        <v>6.6000000000000003E-2</v>
      </c>
      <c r="H17" s="44">
        <f>VLOOKUP($B17,[2]Tariffs!$A$1:$I$65536,7,FALSE)</f>
        <v>75.819999999999993</v>
      </c>
      <c r="I17" s="44">
        <f>VLOOKUP($B17,[2]Tariffs!$A$1:$I$65536,8,FALSE)</f>
        <v>3.3</v>
      </c>
      <c r="J17" s="44">
        <f>VLOOKUP($B17,[2]Tariffs!$A$1:$I$65536,9,FALSE)</f>
        <v>0.28599999999999998</v>
      </c>
      <c r="K17" s="44">
        <f t="shared" si="0"/>
        <v>3.3</v>
      </c>
      <c r="L17" s="54"/>
      <c r="M17" s="47">
        <f>VLOOKUP(B17,[2]Summary!$A$1:$I$65536,9,FALSE)</f>
        <v>1.5321368018228769</v>
      </c>
      <c r="N17" s="47">
        <f>VLOOKUP(B17,[3]Summary!$A$1:$T$65536,9,FALSE)</f>
        <v>2.0010906065864598</v>
      </c>
      <c r="O17" s="50">
        <f t="shared" si="1"/>
        <v>-0.23434911103977596</v>
      </c>
      <c r="P17" s="51">
        <f>VLOOKUP(B17,[2]Summary!$A$1:$IJ$65536,10,FALSE)</f>
        <v>55014.104909117545</v>
      </c>
      <c r="Q17" s="52" t="str">
        <f>'Detailed Breakdown'!AW65&amp;" and "&amp;'Detailed Breakdown'!AX65</f>
        <v>Gone up mainly due to Table 1041: load characteristics (Load Factor), and Gone down mainly due to Table 1076: allowed revenue,</v>
      </c>
    </row>
    <row r="18" spans="1:17" x14ac:dyDescent="0.2">
      <c r="A18" s="40"/>
      <c r="B18" s="41"/>
      <c r="C18" s="42"/>
      <c r="D18" s="43"/>
      <c r="E18" s="44"/>
      <c r="F18" s="44"/>
      <c r="G18" s="44"/>
      <c r="H18" s="44"/>
      <c r="I18" s="44"/>
      <c r="J18" s="44"/>
      <c r="K18" s="44"/>
      <c r="L18" s="54"/>
      <c r="M18" s="47"/>
      <c r="N18" s="47"/>
      <c r="O18" s="50"/>
      <c r="P18" s="51"/>
      <c r="Q18" s="52"/>
    </row>
    <row r="19" spans="1:17" ht="28.5" x14ac:dyDescent="0.2">
      <c r="A19" s="40"/>
      <c r="B19" s="41" t="s">
        <v>78</v>
      </c>
      <c r="C19" s="42"/>
      <c r="D19" s="43">
        <f>VLOOKUP($B19,[1]Tariffs!$A$15:$I$42,3,FALSE)</f>
        <v>8</v>
      </c>
      <c r="E19" s="44">
        <f>VLOOKUP($B19,[2]Tariffs!$A:$I,4,FALSE)</f>
        <v>2.2250000000000001</v>
      </c>
      <c r="F19" s="44">
        <f>VLOOKUP($B19,[2]Tariffs!$A$1:$I$65536,5,FALSE)</f>
        <v>0</v>
      </c>
      <c r="G19" s="44">
        <f>VLOOKUP($B19,[2]Tariffs!$A$1:$I$65536,6,FALSE)</f>
        <v>0</v>
      </c>
      <c r="H19" s="44">
        <f>VLOOKUP($B19,[2]Tariffs!$A$1:$I$65536,7,FALSE)</f>
        <v>0</v>
      </c>
      <c r="I19" s="44">
        <f>VLOOKUP($B19,[2]Tariffs!$A$1:$I$65536,8,FALSE)</f>
        <v>0</v>
      </c>
      <c r="J19" s="44">
        <f>VLOOKUP($B19,[2]Tariffs!$A$1:$I$65536,9,FALSE)</f>
        <v>0</v>
      </c>
      <c r="K19" s="44">
        <f t="shared" si="0"/>
        <v>0</v>
      </c>
      <c r="L19" s="54"/>
      <c r="M19" s="47">
        <f>VLOOKUP(B19,[2]Summary!$A$1:$I$65536,9,FALSE)</f>
        <v>2.2250000000000001</v>
      </c>
      <c r="N19" s="47">
        <f>VLOOKUP(B19,[3]Summary!$A$1:$T$65536,9,FALSE)</f>
        <v>2.6410000000000005</v>
      </c>
      <c r="O19" s="50">
        <f t="shared" si="1"/>
        <v>-0.15751609238924658</v>
      </c>
      <c r="P19" s="51">
        <f>VLOOKUP(B19,[2]Summary!$A$1:$IJ$65536,10,FALSE)</f>
        <v>328.87126472948705</v>
      </c>
      <c r="Q19" s="52" t="str">
        <f>'Detailed Breakdown'!AW67&amp;" and "&amp;'Detailed Breakdown'!AX67</f>
        <v>Gone up mainly due to Table 1041: load characteristics (Load Factor), and Gone down mainly due to Table 1076: allowed revenue,</v>
      </c>
    </row>
    <row r="20" spans="1:17" ht="28.5" x14ac:dyDescent="0.2">
      <c r="A20" s="40"/>
      <c r="B20" s="41" t="s">
        <v>79</v>
      </c>
      <c r="C20" s="42"/>
      <c r="D20" s="43">
        <f>VLOOKUP($B20,[1]Tariffs!$A$15:$I$42,3,FALSE)</f>
        <v>1</v>
      </c>
      <c r="E20" s="44">
        <f>VLOOKUP($B20,[2]Tariffs!$A:$I,4,FALSE)</f>
        <v>2.5390000000000001</v>
      </c>
      <c r="F20" s="44">
        <f>VLOOKUP($B20,[2]Tariffs!$A$1:$I$65536,5,FALSE)</f>
        <v>0</v>
      </c>
      <c r="G20" s="44">
        <f>VLOOKUP($B20,[2]Tariffs!$A$1:$I$65536,6,FALSE)</f>
        <v>0</v>
      </c>
      <c r="H20" s="44">
        <f>VLOOKUP($B20,[2]Tariffs!$A$1:$I$65536,7,FALSE)</f>
        <v>0</v>
      </c>
      <c r="I20" s="44">
        <f>VLOOKUP($B20,[2]Tariffs!$A$1:$I$65536,8,FALSE)</f>
        <v>0</v>
      </c>
      <c r="J20" s="44">
        <f>VLOOKUP($B20,[2]Tariffs!$A$1:$I$65536,9,FALSE)</f>
        <v>0</v>
      </c>
      <c r="K20" s="44">
        <f t="shared" si="0"/>
        <v>0</v>
      </c>
      <c r="L20" s="54"/>
      <c r="M20" s="47">
        <f>VLOOKUP(B20,[2]Summary!$A$1:$I$65536,9,FALSE)</f>
        <v>2.5390000000000001</v>
      </c>
      <c r="N20" s="47">
        <f>VLOOKUP(B20,[3]Summary!$A$1:$T$65536,9,FALSE)</f>
        <v>3.0270000000000001</v>
      </c>
      <c r="O20" s="50">
        <f t="shared" si="1"/>
        <v>-0.16121572514040305</v>
      </c>
      <c r="P20" s="51">
        <f>VLOOKUP(B20,[2]Summary!$A$1:$IJ$65536,10,FALSE)</f>
        <v>201.78353303400155</v>
      </c>
      <c r="Q20" s="52" t="str">
        <f>'Detailed Breakdown'!AW68&amp;" and "&amp;'Detailed Breakdown'!AX68</f>
        <v>Gone up mainly due to Table 1041: load characteristics (Load Factor), and Gone down mainly due to Table 1076: allowed revenue,</v>
      </c>
    </row>
    <row r="21" spans="1:17" ht="42.75" x14ac:dyDescent="0.2">
      <c r="A21" s="40"/>
      <c r="B21" s="41" t="s">
        <v>80</v>
      </c>
      <c r="C21" s="42"/>
      <c r="D21" s="43">
        <f>VLOOKUP($B21,[1]Tariffs!$A$15:$I$42,3,FALSE)</f>
        <v>1</v>
      </c>
      <c r="E21" s="44">
        <f>VLOOKUP($B21,[2]Tariffs!$A:$I,4,FALSE)</f>
        <v>3.7919999999999998</v>
      </c>
      <c r="F21" s="44">
        <f>VLOOKUP($B21,[2]Tariffs!$A$1:$I$65536,5,FALSE)</f>
        <v>0</v>
      </c>
      <c r="G21" s="44">
        <f>VLOOKUP($B21,[2]Tariffs!$A$1:$I$65536,6,FALSE)</f>
        <v>0</v>
      </c>
      <c r="H21" s="44">
        <f>VLOOKUP($B21,[2]Tariffs!$A$1:$I$65536,7,FALSE)</f>
        <v>0</v>
      </c>
      <c r="I21" s="44">
        <f>VLOOKUP($B21,[2]Tariffs!$A$1:$I$65536,8,FALSE)</f>
        <v>0</v>
      </c>
      <c r="J21" s="44">
        <f>VLOOKUP($B21,[2]Tariffs!$A$1:$I$65536,9,FALSE)</f>
        <v>0</v>
      </c>
      <c r="K21" s="44">
        <f t="shared" si="0"/>
        <v>0</v>
      </c>
      <c r="L21" s="54"/>
      <c r="M21" s="47">
        <f>VLOOKUP(B21,[2]Summary!$A$1:$I$65536,9,FALSE)</f>
        <v>3.7920000000000007</v>
      </c>
      <c r="N21" s="47">
        <f>VLOOKUP(B21,[3]Summary!$A$1:$T$65536,9,FALSE)</f>
        <v>4.8620000000000001</v>
      </c>
      <c r="O21" s="50">
        <f t="shared" si="1"/>
        <v>-0.22007404360345528</v>
      </c>
      <c r="P21" s="51">
        <f>VLOOKUP(B21,[2]Summary!$A$1:$IJ$65536,10,FALSE)</f>
        <v>170.76205733898144</v>
      </c>
      <c r="Q21" s="52" t="str">
        <f>'Detailed Breakdown'!AW69&amp;" and "&amp;'Detailed Breakdown'!AX69</f>
        <v>Gone up mainly due to Table 1041: load characteristics (Load Factor), and Gone down mainly due to Table 1053: volumes and mpans etc forecast,Table 1076: allowed revenue,</v>
      </c>
    </row>
    <row r="22" spans="1:17" x14ac:dyDescent="0.2">
      <c r="A22" s="40"/>
      <c r="B22" s="41" t="s">
        <v>81</v>
      </c>
      <c r="C22" s="42"/>
      <c r="D22" s="43">
        <f>VLOOKUP($B22,[1]Tariffs!$A$15:$I$42,3,FALSE)</f>
        <v>1</v>
      </c>
      <c r="E22" s="44">
        <f>VLOOKUP($B22,[2]Tariffs!$A:$I,4,FALSE)</f>
        <v>1.9550000000000001</v>
      </c>
      <c r="F22" s="44">
        <f>VLOOKUP($B22,[2]Tariffs!$A$1:$I$65536,5,FALSE)</f>
        <v>0</v>
      </c>
      <c r="G22" s="44">
        <f>VLOOKUP($B22,[2]Tariffs!$A$1:$I$65536,6,FALSE)</f>
        <v>0</v>
      </c>
      <c r="H22" s="44">
        <f>VLOOKUP($B22,[2]Tariffs!$A$1:$I$65536,7,FALSE)</f>
        <v>0</v>
      </c>
      <c r="I22" s="44">
        <f>VLOOKUP($B22,[2]Tariffs!$A$1:$I$65536,8,FALSE)</f>
        <v>0</v>
      </c>
      <c r="J22" s="44">
        <f>VLOOKUP($B22,[2]Tariffs!$A$1:$I$65536,9,FALSE)</f>
        <v>0</v>
      </c>
      <c r="K22" s="44">
        <f t="shared" si="0"/>
        <v>0</v>
      </c>
      <c r="L22" s="49"/>
      <c r="M22" s="47" t="str">
        <f>VLOOKUP(B22,[2]Summary!$A$1:$I$65536,9,FALSE)</f>
        <v/>
      </c>
      <c r="N22" s="47" t="str">
        <f>VLOOKUP(B22,[3]Summary!$A$1:$T$65536,9,FALSE)</f>
        <v/>
      </c>
      <c r="O22" s="50"/>
      <c r="P22" s="51"/>
      <c r="Q22" s="52"/>
    </row>
    <row r="23" spans="1:17" ht="28.5" x14ac:dyDescent="0.2">
      <c r="A23" s="40"/>
      <c r="B23" s="41" t="s">
        <v>26</v>
      </c>
      <c r="C23" s="42"/>
      <c r="D23" s="43">
        <f>VLOOKUP($B23,[1]Tariffs!$A$15:$I$42,3,FALSE)</f>
        <v>0</v>
      </c>
      <c r="E23" s="44">
        <f>VLOOKUP($B23,[2]Tariffs!$A:$I,4,FALSE)</f>
        <v>34.201000000000001</v>
      </c>
      <c r="F23" s="44">
        <f>VLOOKUP($B23,[2]Tariffs!$A$1:$I$65536,5,FALSE)</f>
        <v>2.202</v>
      </c>
      <c r="G23" s="44">
        <f>VLOOKUP($B23,[2]Tariffs!$A$1:$I$65536,6,FALSE)</f>
        <v>0.82799999999999996</v>
      </c>
      <c r="H23" s="44">
        <f>VLOOKUP($B23,[2]Tariffs!$A$1:$I$65536,7,FALSE)</f>
        <v>0</v>
      </c>
      <c r="I23" s="44">
        <f>VLOOKUP($B23,[2]Tariffs!$A$1:$I$65536,8,FALSE)</f>
        <v>0</v>
      </c>
      <c r="J23" s="44">
        <f>VLOOKUP($B23,[2]Tariffs!$A$1:$I$65536,9,FALSE)</f>
        <v>0</v>
      </c>
      <c r="K23" s="44">
        <f t="shared" si="0"/>
        <v>0</v>
      </c>
      <c r="L23" s="49"/>
      <c r="M23" s="47">
        <f>VLOOKUP(B23,[2]Summary!$A$1:$I$65536,9,FALSE)</f>
        <v>2.6066515964001131</v>
      </c>
      <c r="N23" s="47">
        <f>VLOOKUP(B23,[3]Summary!$A$1:$T$65536,9,FALSE)</f>
        <v>3.0565492929120763</v>
      </c>
      <c r="O23" s="50">
        <f t="shared" si="1"/>
        <v>-0.14719137609043131</v>
      </c>
      <c r="P23" s="51">
        <f>VLOOKUP(B23,[2]Summary!$A$1:$IJ$65536,10,FALSE)</f>
        <v>144975.33305692574</v>
      </c>
      <c r="Q23" s="52" t="str">
        <f>'Detailed Breakdown'!AW71&amp;" and "&amp;'Detailed Breakdown'!AX71</f>
        <v>No factors contributing to greater than 2% upward change. and No factors contributing to greater than 2% downward change.</v>
      </c>
    </row>
    <row r="24" spans="1:17" ht="15" customHeight="1" x14ac:dyDescent="0.2">
      <c r="A24" s="40"/>
      <c r="B24" s="41" t="s">
        <v>94</v>
      </c>
      <c r="C24" s="42"/>
      <c r="D24" s="43"/>
      <c r="E24" s="44">
        <f>VLOOKUP($B24,[2]Tariffs!$A:$I,4,FALSE)</f>
        <v>-0.81</v>
      </c>
      <c r="F24" s="44">
        <f>VLOOKUP($B24,[2]Tariffs!$A$1:$I$65536,5,FALSE)</f>
        <v>0</v>
      </c>
      <c r="G24" s="44">
        <f>VLOOKUP($B24,[2]Tariffs!$A$1:$I$65536,6,FALSE)</f>
        <v>0</v>
      </c>
      <c r="H24" s="44">
        <f>VLOOKUP($B24,[2]Tariffs!$A$1:$I$65536,7,FALSE)</f>
        <v>0</v>
      </c>
      <c r="I24" s="44">
        <f>VLOOKUP($B24,[2]Tariffs!$A$1:$I$65536,8,FALSE)</f>
        <v>0</v>
      </c>
      <c r="J24" s="44">
        <f>VLOOKUP($B24,[2]Tariffs!$A$1:$I$65536,9,FALSE)</f>
        <v>0</v>
      </c>
      <c r="K24" s="44">
        <f t="shared" si="0"/>
        <v>0</v>
      </c>
      <c r="L24" s="49"/>
      <c r="M24" s="47">
        <f>VLOOKUP(B24,[2]Summary!$A$1:$I$65536,9,FALSE)</f>
        <v>-0.81</v>
      </c>
      <c r="N24" s="47">
        <f>VLOOKUP("LV Generation NHH",[3]Summary!$A$1:$T$65536,9,FALSE)</f>
        <v>-0.79800000000000015</v>
      </c>
      <c r="O24" s="50">
        <f t="shared" si="1"/>
        <v>1.5037593984962294E-2</v>
      </c>
      <c r="P24" s="51">
        <f>VLOOKUP(B24,[2]Summary!$A$1:$IJ$65536,10,FALSE)</f>
        <v>-37.527766515876422</v>
      </c>
      <c r="Q24" s="55"/>
    </row>
    <row r="25" spans="1:17" ht="15" customHeight="1" x14ac:dyDescent="0.2">
      <c r="A25" s="40"/>
      <c r="B25" s="41" t="s">
        <v>51</v>
      </c>
      <c r="C25" s="42"/>
      <c r="D25" s="43">
        <f>VLOOKUP($B25,[1]Tariffs!$A$15:$I$42,3,FALSE)</f>
        <v>8</v>
      </c>
      <c r="E25" s="44">
        <f>VLOOKUP($B25,[2]Tariffs!$A:$I,4,FALSE)</f>
        <v>-0.745</v>
      </c>
      <c r="F25" s="44">
        <f>VLOOKUP($B25,[2]Tariffs!$A$1:$I$65536,5,FALSE)</f>
        <v>0</v>
      </c>
      <c r="G25" s="44">
        <f>VLOOKUP($B25,[2]Tariffs!$A$1:$I$65536,6,FALSE)</f>
        <v>0</v>
      </c>
      <c r="H25" s="44">
        <f>VLOOKUP($B25,[2]Tariffs!$A$1:$I$65536,7,FALSE)</f>
        <v>0</v>
      </c>
      <c r="I25" s="44">
        <f>VLOOKUP($B25,[2]Tariffs!$A$1:$I$65536,8,FALSE)</f>
        <v>0</v>
      </c>
      <c r="J25" s="44">
        <f>VLOOKUP($B25,[2]Tariffs!$A$1:$I$65536,9,FALSE)</f>
        <v>0</v>
      </c>
      <c r="K25" s="44">
        <f t="shared" si="0"/>
        <v>0</v>
      </c>
      <c r="L25" s="49"/>
      <c r="M25" s="47" t="str">
        <f>VLOOKUP(B25,[2]Summary!$A$1:$I$65536,9,FALSE)</f>
        <v/>
      </c>
      <c r="N25" s="47" t="str">
        <f>VLOOKUP(B25,[3]Summary!$A$1:$T$65536,9,FALSE)</f>
        <v/>
      </c>
      <c r="O25" s="50"/>
      <c r="P25" s="51" t="str">
        <f>VLOOKUP(B25,[2]Summary!$A$1:$IJ$65536,10,FALSE)</f>
        <v/>
      </c>
      <c r="Q25" s="55"/>
    </row>
    <row r="26" spans="1:17" x14ac:dyDescent="0.2">
      <c r="A26" s="40"/>
      <c r="B26" s="41" t="s">
        <v>52</v>
      </c>
      <c r="C26" s="42"/>
      <c r="D26" s="43">
        <f>VLOOKUP($B26,[1]Tariffs!$A$15:$I$42,3,FALSE)</f>
        <v>0</v>
      </c>
      <c r="E26" s="44">
        <f>VLOOKUP($B26,[2]Tariffs!$A:$I,4,FALSE)</f>
        <v>-0.81</v>
      </c>
      <c r="F26" s="44">
        <f>VLOOKUP($B26,[2]Tariffs!$A$1:$I$65536,5,FALSE)</f>
        <v>0</v>
      </c>
      <c r="G26" s="44">
        <f>VLOOKUP($B26,[2]Tariffs!$A$1:$I$65536,6,FALSE)</f>
        <v>0</v>
      </c>
      <c r="H26" s="44">
        <f>VLOOKUP($B26,[2]Tariffs!$A$1:$I$65536,7,FALSE)</f>
        <v>0</v>
      </c>
      <c r="I26" s="44">
        <f>VLOOKUP($B26,[2]Tariffs!$A$1:$I$65536,8,FALSE)</f>
        <v>0</v>
      </c>
      <c r="J26" s="44">
        <f>VLOOKUP($B26,[2]Tariffs!$A$1:$I$65536,9,FALSE)</f>
        <v>0.26500000000000001</v>
      </c>
      <c r="K26" s="44">
        <f t="shared" si="0"/>
        <v>0</v>
      </c>
      <c r="L26" s="49"/>
      <c r="M26" s="47">
        <f>VLOOKUP(B26,[2]Summary!$A$1:$I$65536,9,FALSE)</f>
        <v>-0.80060121033721865</v>
      </c>
      <c r="N26" s="47">
        <f>VLOOKUP(B26,[3]Summary!$A$1:$T$65536,9,FALSE)</f>
        <v>-0.7910016895400297</v>
      </c>
      <c r="O26" s="50">
        <f t="shared" si="1"/>
        <v>1.21359042896243E-2</v>
      </c>
      <c r="P26" s="51">
        <f>VLOOKUP(B26,[2]Summary!$A$1:$IJ$65536,10,FALSE)</f>
        <v>-522.58149888908156</v>
      </c>
      <c r="Q26" s="55"/>
    </row>
    <row r="27" spans="1:17" ht="15" customHeight="1" x14ac:dyDescent="0.2">
      <c r="A27" s="40"/>
      <c r="B27" s="41" t="s">
        <v>53</v>
      </c>
      <c r="C27" s="42"/>
      <c r="D27" s="43">
        <f>VLOOKUP($B27,[1]Tariffs!$A$15:$I$42,3,FALSE)</f>
        <v>0</v>
      </c>
      <c r="E27" s="44">
        <f>VLOOKUP($B27,[2]Tariffs!$A:$I,4,FALSE)</f>
        <v>-6.5110000000000001</v>
      </c>
      <c r="F27" s="44">
        <f>VLOOKUP($B27,[2]Tariffs!$A$1:$I$65536,5,FALSE)</f>
        <v>-0.64400000000000002</v>
      </c>
      <c r="G27" s="44">
        <f>VLOOKUP($B27,[2]Tariffs!$A$1:$I$65536,6,FALSE)</f>
        <v>-9.8000000000000004E-2</v>
      </c>
      <c r="H27" s="44">
        <f>VLOOKUP($B27,[2]Tariffs!$A$1:$I$65536,7,FALSE)</f>
        <v>0</v>
      </c>
      <c r="I27" s="44">
        <f>VLOOKUP($B27,[2]Tariffs!$A$1:$I$65536,8,FALSE)</f>
        <v>0</v>
      </c>
      <c r="J27" s="44">
        <f>VLOOKUP($B27,[2]Tariffs!$A$1:$I$65536,9,FALSE)</f>
        <v>0.26500000000000001</v>
      </c>
      <c r="K27" s="44">
        <f t="shared" si="0"/>
        <v>0</v>
      </c>
      <c r="L27" s="49"/>
      <c r="M27" s="47">
        <f>VLOOKUP(B27,[2]Summary!$A$1:$I$65536,9,FALSE)</f>
        <v>-0.78412870399018453</v>
      </c>
      <c r="N27" s="47">
        <f>VLOOKUP(B27,[3]Summary!$A$1:$T$65536,9,FALSE)</f>
        <v>-0.7901452754502587</v>
      </c>
      <c r="O27" s="50">
        <f t="shared" si="1"/>
        <v>-7.6145129851541427E-3</v>
      </c>
      <c r="P27" s="51">
        <f>VLOOKUP(B27,[2]Summary!$A$1:$IJ$65536,10,FALSE)</f>
        <v>-1351.0380001209551</v>
      </c>
      <c r="Q27" s="55"/>
    </row>
    <row r="28" spans="1:17" ht="15" customHeight="1" x14ac:dyDescent="0.2">
      <c r="A28" s="40"/>
      <c r="B28" s="41" t="s">
        <v>54</v>
      </c>
      <c r="C28" s="42"/>
      <c r="D28" s="43">
        <f>VLOOKUP($B28,[1]Tariffs!$A$15:$I$42,3,FALSE)</f>
        <v>0</v>
      </c>
      <c r="E28" s="44">
        <f>VLOOKUP($B28,[2]Tariffs!$A:$I,4,FALSE)</f>
        <v>-0.745</v>
      </c>
      <c r="F28" s="44">
        <f>VLOOKUP($B28,[2]Tariffs!$A$1:$I$65536,5,FALSE)</f>
        <v>0</v>
      </c>
      <c r="G28" s="44">
        <f>VLOOKUP($B28,[2]Tariffs!$A$1:$I$65536,6,FALSE)</f>
        <v>0</v>
      </c>
      <c r="H28" s="44">
        <f>VLOOKUP($B28,[2]Tariffs!$A$1:$I$65536,7,FALSE)</f>
        <v>0</v>
      </c>
      <c r="I28" s="44">
        <f>VLOOKUP($B28,[2]Tariffs!$A$1:$I$65536,8,FALSE)</f>
        <v>0</v>
      </c>
      <c r="J28" s="44">
        <f>VLOOKUP($B28,[2]Tariffs!$A$1:$I$65536,9,FALSE)</f>
        <v>0.23200000000000001</v>
      </c>
      <c r="K28" s="44">
        <f t="shared" si="0"/>
        <v>0</v>
      </c>
      <c r="L28" s="49"/>
      <c r="M28" s="47">
        <f>VLOOKUP(B28,[2]Summary!$A$1:$I$65536,9,FALSE)</f>
        <v>-0.74500000000000011</v>
      </c>
      <c r="N28" s="47" t="str">
        <f>VLOOKUP(B28,[3]Summary!$A$1:$T$65536,9,FALSE)</f>
        <v/>
      </c>
      <c r="O28" s="50"/>
      <c r="P28" s="51">
        <f>VLOOKUP(B28,[2]Summary!$A$1:$IJ$65536,10,FALSE)</f>
        <v>-280.64895000000001</v>
      </c>
      <c r="Q28" s="55"/>
    </row>
    <row r="29" spans="1:17" ht="15" customHeight="1" x14ac:dyDescent="0.2">
      <c r="A29" s="40"/>
      <c r="B29" s="41" t="s">
        <v>55</v>
      </c>
      <c r="C29" s="42"/>
      <c r="D29" s="43">
        <f>VLOOKUP($B29,[1]Tariffs!$A$15:$I$42,3,FALSE)</f>
        <v>0</v>
      </c>
      <c r="E29" s="44">
        <f>VLOOKUP($B29,[2]Tariffs!$A:$I,4,FALSE)</f>
        <v>-6.0039999999999996</v>
      </c>
      <c r="F29" s="44">
        <f>VLOOKUP($B29,[2]Tariffs!$A$1:$I$65536,5,FALSE)</f>
        <v>-0.58899999999999997</v>
      </c>
      <c r="G29" s="44">
        <f>VLOOKUP($B29,[2]Tariffs!$A$1:$I$65536,6,FALSE)</f>
        <v>-0.09</v>
      </c>
      <c r="H29" s="44">
        <f>VLOOKUP($B29,[2]Tariffs!$A$1:$I$65536,7,FALSE)</f>
        <v>0</v>
      </c>
      <c r="I29" s="44">
        <f>VLOOKUP($B29,[2]Tariffs!$A$1:$I$65536,8,FALSE)</f>
        <v>0</v>
      </c>
      <c r="J29" s="44">
        <f>VLOOKUP($B29,[2]Tariffs!$A$1:$I$65536,9,FALSE)</f>
        <v>0.23200000000000001</v>
      </c>
      <c r="K29" s="44">
        <f t="shared" si="0"/>
        <v>0</v>
      </c>
      <c r="L29" s="49"/>
      <c r="M29" s="47" t="str">
        <f>VLOOKUP(B29,[2]Summary!$A$1:$I$65536,9,FALSE)</f>
        <v/>
      </c>
      <c r="N29" s="47" t="str">
        <f>VLOOKUP(B29,[3]Summary!$A$1:$T$65536,9,FALSE)</f>
        <v/>
      </c>
      <c r="O29" s="50"/>
      <c r="P29" s="51" t="str">
        <f>VLOOKUP(B29,[2]Summary!$A$1:$IJ$65536,10,FALSE)</f>
        <v/>
      </c>
      <c r="Q29" s="55"/>
    </row>
    <row r="30" spans="1:17" x14ac:dyDescent="0.2">
      <c r="A30" s="40"/>
      <c r="B30" s="41" t="s">
        <v>56</v>
      </c>
      <c r="C30" s="42"/>
      <c r="D30" s="43">
        <f>VLOOKUP($B30,[1]Tariffs!$A$15:$I$42,3,FALSE)</f>
        <v>0</v>
      </c>
      <c r="E30" s="44">
        <f>VLOOKUP($B30,[2]Tariffs!$A:$I,4,FALSE)</f>
        <v>-0.502</v>
      </c>
      <c r="F30" s="44">
        <f>VLOOKUP($B30,[2]Tariffs!$A$1:$I$65536,5,FALSE)</f>
        <v>0</v>
      </c>
      <c r="G30" s="44">
        <f>VLOOKUP($B30,[2]Tariffs!$A$1:$I$65536,6,FALSE)</f>
        <v>0</v>
      </c>
      <c r="H30" s="44">
        <f>VLOOKUP($B30,[2]Tariffs!$A$1:$I$65536,7,FALSE)</f>
        <v>36.630000000000003</v>
      </c>
      <c r="I30" s="44">
        <f>VLOOKUP($B30,[2]Tariffs!$A$1:$I$65536,8,FALSE)</f>
        <v>0</v>
      </c>
      <c r="J30" s="44">
        <f>VLOOKUP($B30,[2]Tariffs!$A$1:$I$65536,9,FALSE)</f>
        <v>0.189</v>
      </c>
      <c r="K30" s="44">
        <f t="shared" si="0"/>
        <v>0</v>
      </c>
      <c r="L30" s="49"/>
      <c r="M30" s="47">
        <f>VLOOKUP(B30,[2]Summary!$A$1:$I$65536,9,FALSE)</f>
        <v>-0.49023786812665526</v>
      </c>
      <c r="N30" s="47">
        <f>VLOOKUP(B30,[3]Summary!$A$1:$T$65536,9,FALSE)</f>
        <v>-0.48410258142935148</v>
      </c>
      <c r="O30" s="50">
        <f t="shared" si="1"/>
        <v>1.2673526092731979E-2</v>
      </c>
      <c r="P30" s="51">
        <f>VLOOKUP(B30,[2]Summary!$A$1:$IJ$65536,10,FALSE)</f>
        <v>-8093.9523562812456</v>
      </c>
      <c r="Q30" s="55"/>
    </row>
    <row r="31" spans="1:17" x14ac:dyDescent="0.2">
      <c r="A31" s="40"/>
      <c r="B31" s="41" t="s">
        <v>57</v>
      </c>
      <c r="C31" s="42"/>
      <c r="D31" s="43">
        <f>VLOOKUP($B31,[1]Tariffs!$A$15:$I$42,3,FALSE)</f>
        <v>0</v>
      </c>
      <c r="E31" s="44">
        <f>VLOOKUP($B31,[2]Tariffs!$A:$I,4,FALSE)</f>
        <v>-4.13</v>
      </c>
      <c r="F31" s="44">
        <f>VLOOKUP($B31,[2]Tariffs!$A$1:$I$65536,5,FALSE)</f>
        <v>-0.38100000000000001</v>
      </c>
      <c r="G31" s="44">
        <f>VLOOKUP($B31,[2]Tariffs!$A$1:$I$65536,6,FALSE)</f>
        <v>-6.2E-2</v>
      </c>
      <c r="H31" s="44">
        <f>VLOOKUP($B31,[2]Tariffs!$A$1:$I$65536,7,FALSE)</f>
        <v>36.630000000000003</v>
      </c>
      <c r="I31" s="44">
        <f>VLOOKUP($B31,[2]Tariffs!$A$1:$I$65536,8,FALSE)</f>
        <v>0</v>
      </c>
      <c r="J31" s="44">
        <f>VLOOKUP($B31,[2]Tariffs!$A$1:$I$65536,9,FALSE)</f>
        <v>0.189</v>
      </c>
      <c r="K31" s="44">
        <f t="shared" si="0"/>
        <v>0</v>
      </c>
      <c r="L31" s="49"/>
      <c r="M31" s="47">
        <f>VLOOKUP(B31,[2]Summary!$A$1:$I$65536,9,FALSE)</f>
        <v>-0.56009060023856805</v>
      </c>
      <c r="N31" s="47">
        <f>VLOOKUP(B31,[3]Summary!$A$1:$T$65536,9,FALSE)</f>
        <v>-0.50650621281966746</v>
      </c>
      <c r="O31" s="50">
        <f t="shared" si="1"/>
        <v>0.10579216219402698</v>
      </c>
      <c r="P31" s="51">
        <f>VLOOKUP(B31,[2]Summary!$A$1:$IJ$65536,10,FALSE)</f>
        <v>-21027.344115352746</v>
      </c>
      <c r="Q31" s="55"/>
    </row>
    <row r="32" spans="1:17" x14ac:dyDescent="0.2">
      <c r="A32" s="40"/>
      <c r="B32" s="41"/>
      <c r="C32" s="42"/>
      <c r="D32" s="43"/>
      <c r="E32" s="44"/>
      <c r="F32" s="44"/>
      <c r="G32" s="44"/>
      <c r="H32" s="44"/>
      <c r="I32" s="44"/>
      <c r="J32" s="44"/>
      <c r="K32" s="44"/>
      <c r="L32" s="49"/>
      <c r="M32" s="47"/>
      <c r="N32" s="47"/>
      <c r="O32" s="53"/>
      <c r="P32" s="51"/>
      <c r="Q32" s="55"/>
    </row>
    <row r="33" spans="1:17" ht="15" customHeight="1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</sheetData>
  <mergeCells count="2">
    <mergeCell ref="B4:L4"/>
    <mergeCell ref="M4:Q4"/>
  </mergeCells>
  <conditionalFormatting sqref="E6:L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2014-12-10T19:45:09Z</cp:lastPrinted>
  <dcterms:created xsi:type="dcterms:W3CDTF">2012-04-17T13:56:47Z</dcterms:created>
  <dcterms:modified xsi:type="dcterms:W3CDTF">2014-12-18T11:29:15Z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