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495" yWindow="285" windowWidth="14250" windowHeight="9720" activeTab="1"/>
  </bookViews>
  <sheets>
    <sheet name="Instructions" sheetId="4" r:id="rId1"/>
    <sheet name="Detailed Breakdown" sheetId="2" r:id="rId2"/>
    <sheet name="Summary" sheetId="3" r:id="rId3"/>
  </sheets>
  <externalReferences>
    <externalReference r:id="rId4"/>
    <externalReference r:id="rId5"/>
    <externalReference r:id="rId6"/>
  </externalReferences>
  <definedNames>
    <definedName name="_xlnm.Print_Area" localSheetId="1">'Detailed Breakdown'!$B$1:$AV$49</definedName>
  </definedNames>
  <calcPr calcId="145621"/>
</workbook>
</file>

<file path=xl/calcChain.xml><?xml version="1.0" encoding="utf-8"?>
<calcChain xmlns="http://schemas.openxmlformats.org/spreadsheetml/2006/main">
  <c r="M7" i="3" l="1"/>
  <c r="P7" i="3"/>
  <c r="M8" i="3"/>
  <c r="P8" i="3"/>
  <c r="M9" i="3"/>
  <c r="P9" i="3"/>
  <c r="M10" i="3"/>
  <c r="P10" i="3"/>
  <c r="M11" i="3"/>
  <c r="P11" i="3"/>
  <c r="M12" i="3"/>
  <c r="P12" i="3"/>
  <c r="M13" i="3"/>
  <c r="P13" i="3"/>
  <c r="M14" i="3"/>
  <c r="P14" i="3"/>
  <c r="M15" i="3"/>
  <c r="P15" i="3"/>
  <c r="M16" i="3"/>
  <c r="P16" i="3"/>
  <c r="M17" i="3"/>
  <c r="P17" i="3"/>
  <c r="M19" i="3"/>
  <c r="P19" i="3"/>
  <c r="M20" i="3"/>
  <c r="P20" i="3"/>
  <c r="M21" i="3"/>
  <c r="P21" i="3"/>
  <c r="M22" i="3"/>
  <c r="M23" i="3"/>
  <c r="P23" i="3"/>
  <c r="M24" i="3"/>
  <c r="P24" i="3"/>
  <c r="M25" i="3"/>
  <c r="P25" i="3"/>
  <c r="M26" i="3"/>
  <c r="P26" i="3"/>
  <c r="M27" i="3"/>
  <c r="P27" i="3"/>
  <c r="M28" i="3"/>
  <c r="P28" i="3"/>
  <c r="M29" i="3"/>
  <c r="P29" i="3"/>
  <c r="M30" i="3"/>
  <c r="P30" i="3"/>
  <c r="M31" i="3"/>
  <c r="P31" i="3"/>
  <c r="P6" i="3"/>
  <c r="M6" i="3"/>
  <c r="J6" i="3"/>
  <c r="J31" i="3"/>
  <c r="I31" i="3"/>
  <c r="K31" i="3" s="1"/>
  <c r="H31" i="3"/>
  <c r="G31" i="3"/>
  <c r="F31" i="3"/>
  <c r="E31" i="3"/>
  <c r="J30" i="3"/>
  <c r="I30" i="3"/>
  <c r="K30" i="3" s="1"/>
  <c r="H30" i="3"/>
  <c r="G30" i="3"/>
  <c r="F30" i="3"/>
  <c r="E30" i="3"/>
  <c r="J29" i="3"/>
  <c r="I29" i="3"/>
  <c r="K29" i="3" s="1"/>
  <c r="H29" i="3"/>
  <c r="G29" i="3"/>
  <c r="F29" i="3"/>
  <c r="E29" i="3"/>
  <c r="K28" i="3"/>
  <c r="J28" i="3"/>
  <c r="I28" i="3"/>
  <c r="H28" i="3"/>
  <c r="G28" i="3"/>
  <c r="F28" i="3"/>
  <c r="E28" i="3"/>
  <c r="J27" i="3"/>
  <c r="I27" i="3"/>
  <c r="K27" i="3" s="1"/>
  <c r="H27" i="3"/>
  <c r="G27" i="3"/>
  <c r="F27" i="3"/>
  <c r="E27" i="3"/>
  <c r="J26" i="3"/>
  <c r="I26" i="3"/>
  <c r="K26" i="3" s="1"/>
  <c r="H26" i="3"/>
  <c r="G26" i="3"/>
  <c r="F26" i="3"/>
  <c r="E26" i="3"/>
  <c r="J25" i="3"/>
  <c r="I25" i="3"/>
  <c r="K25" i="3" s="1"/>
  <c r="H25" i="3"/>
  <c r="G25" i="3"/>
  <c r="F25" i="3"/>
  <c r="E25" i="3"/>
  <c r="J24" i="3"/>
  <c r="I24" i="3"/>
  <c r="K24" i="3" s="1"/>
  <c r="H24" i="3"/>
  <c r="G24" i="3"/>
  <c r="F24" i="3"/>
  <c r="E24" i="3"/>
  <c r="J23" i="3"/>
  <c r="I23" i="3"/>
  <c r="K23" i="3" s="1"/>
  <c r="H23" i="3"/>
  <c r="G23" i="3"/>
  <c r="F23" i="3"/>
  <c r="E23" i="3"/>
  <c r="J22" i="3"/>
  <c r="I22" i="3"/>
  <c r="K22" i="3" s="1"/>
  <c r="H22" i="3"/>
  <c r="G22" i="3"/>
  <c r="F22" i="3"/>
  <c r="E22" i="3"/>
  <c r="K21" i="3"/>
  <c r="J21" i="3"/>
  <c r="I21" i="3"/>
  <c r="H21" i="3"/>
  <c r="G21" i="3"/>
  <c r="F21" i="3"/>
  <c r="E21" i="3"/>
  <c r="K20" i="3"/>
  <c r="J20" i="3"/>
  <c r="I20" i="3"/>
  <c r="H20" i="3"/>
  <c r="G20" i="3"/>
  <c r="F20" i="3"/>
  <c r="E20" i="3"/>
  <c r="J19" i="3"/>
  <c r="I19" i="3"/>
  <c r="K19" i="3" s="1"/>
  <c r="H19" i="3"/>
  <c r="G19" i="3"/>
  <c r="F19" i="3"/>
  <c r="E19" i="3"/>
  <c r="J17" i="3"/>
  <c r="I17" i="3"/>
  <c r="K17" i="3" s="1"/>
  <c r="H17" i="3"/>
  <c r="G17" i="3"/>
  <c r="F17" i="3"/>
  <c r="E17" i="3"/>
  <c r="K16" i="3"/>
  <c r="J16" i="3"/>
  <c r="I16" i="3"/>
  <c r="H16" i="3"/>
  <c r="G16" i="3"/>
  <c r="F16" i="3"/>
  <c r="E16" i="3"/>
  <c r="J15" i="3"/>
  <c r="I15" i="3"/>
  <c r="K15" i="3" s="1"/>
  <c r="H15" i="3"/>
  <c r="G15" i="3"/>
  <c r="F15" i="3"/>
  <c r="E15" i="3"/>
  <c r="J14" i="3"/>
  <c r="I14" i="3"/>
  <c r="K14" i="3" s="1"/>
  <c r="H14" i="3"/>
  <c r="G14" i="3"/>
  <c r="F14" i="3"/>
  <c r="E14" i="3"/>
  <c r="K13" i="3"/>
  <c r="J13" i="3"/>
  <c r="I13" i="3"/>
  <c r="H13" i="3"/>
  <c r="G13" i="3"/>
  <c r="F13" i="3"/>
  <c r="E13" i="3"/>
  <c r="K12" i="3"/>
  <c r="J12" i="3"/>
  <c r="I12" i="3"/>
  <c r="H12" i="3"/>
  <c r="G12" i="3"/>
  <c r="F12" i="3"/>
  <c r="E12" i="3"/>
  <c r="J11" i="3"/>
  <c r="I11" i="3"/>
  <c r="K11" i="3" s="1"/>
  <c r="H11" i="3"/>
  <c r="G11" i="3"/>
  <c r="F11" i="3"/>
  <c r="E11" i="3"/>
  <c r="J10" i="3"/>
  <c r="I10" i="3"/>
  <c r="K10" i="3" s="1"/>
  <c r="H10" i="3"/>
  <c r="G10" i="3"/>
  <c r="F10" i="3"/>
  <c r="E10" i="3"/>
  <c r="K9" i="3"/>
  <c r="J9" i="3"/>
  <c r="I9" i="3"/>
  <c r="H9" i="3"/>
  <c r="G9" i="3"/>
  <c r="F9" i="3"/>
  <c r="E9" i="3"/>
  <c r="J8" i="3"/>
  <c r="I8" i="3"/>
  <c r="K8" i="3" s="1"/>
  <c r="H8" i="3"/>
  <c r="G8" i="3"/>
  <c r="F8" i="3"/>
  <c r="E8" i="3"/>
  <c r="J7" i="3"/>
  <c r="I7" i="3"/>
  <c r="K7" i="3" s="1"/>
  <c r="H7" i="3"/>
  <c r="G7" i="3"/>
  <c r="F7" i="3"/>
  <c r="E7" i="3"/>
  <c r="I6" i="3"/>
  <c r="H6" i="3"/>
  <c r="G6" i="3"/>
  <c r="F6" i="3"/>
  <c r="E6" i="3"/>
  <c r="AQ49" i="2" l="1"/>
  <c r="AP49" i="2"/>
  <c r="AO49" i="2"/>
  <c r="AN49" i="2"/>
  <c r="AM49" i="2"/>
  <c r="AL49" i="2"/>
  <c r="AK49" i="2"/>
  <c r="AJ49" i="2"/>
  <c r="AI49" i="2"/>
  <c r="AH49" i="2"/>
  <c r="AG49" i="2"/>
  <c r="AF49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AQ47" i="2"/>
  <c r="AP47" i="2"/>
  <c r="AO47" i="2"/>
  <c r="AN47" i="2"/>
  <c r="AM47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AQ46" i="2"/>
  <c r="AP46" i="2"/>
  <c r="AO46" i="2"/>
  <c r="AN46" i="2"/>
  <c r="AM46" i="2"/>
  <c r="AL46" i="2"/>
  <c r="AK46" i="2"/>
  <c r="AJ46" i="2"/>
  <c r="AI46" i="2"/>
  <c r="AH46" i="2"/>
  <c r="AG46" i="2"/>
  <c r="AF46" i="2"/>
  <c r="AE46" i="2"/>
  <c r="AD46" i="2"/>
  <c r="AC46" i="2"/>
  <c r="AB46" i="2"/>
  <c r="AA46" i="2"/>
  <c r="Z46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AQ45" i="2"/>
  <c r="AP45" i="2"/>
  <c r="AO45" i="2"/>
  <c r="AN45" i="2"/>
  <c r="AM45" i="2"/>
  <c r="AL45" i="2"/>
  <c r="AK45" i="2"/>
  <c r="AJ45" i="2"/>
  <c r="AI45" i="2"/>
  <c r="AH45" i="2"/>
  <c r="AG45" i="2"/>
  <c r="AF45" i="2"/>
  <c r="AE45" i="2"/>
  <c r="AD45" i="2"/>
  <c r="AC45" i="2"/>
  <c r="AB45" i="2"/>
  <c r="AA45" i="2"/>
  <c r="Z45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AQ44" i="2"/>
  <c r="AP44" i="2"/>
  <c r="AO44" i="2"/>
  <c r="AN44" i="2"/>
  <c r="AM44" i="2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F44" i="2"/>
  <c r="AQ43" i="2"/>
  <c r="AP43" i="2"/>
  <c r="AO43" i="2"/>
  <c r="AN43" i="2"/>
  <c r="AM43" i="2"/>
  <c r="AL43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F43" i="2"/>
  <c r="AQ42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AQ39" i="2"/>
  <c r="AP39" i="2"/>
  <c r="AO39" i="2"/>
  <c r="AN39" i="2"/>
  <c r="AM39" i="2"/>
  <c r="AL39" i="2"/>
  <c r="AK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AQ38" i="2"/>
  <c r="AP38" i="2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AQ37" i="2"/>
  <c r="AP37" i="2"/>
  <c r="AO37" i="2"/>
  <c r="AN37" i="2"/>
  <c r="AM37" i="2"/>
  <c r="AL37" i="2"/>
  <c r="AK37" i="2"/>
  <c r="AJ37" i="2"/>
  <c r="AI37" i="2"/>
  <c r="AH37" i="2"/>
  <c r="AG37" i="2"/>
  <c r="AF37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AQ36" i="2"/>
  <c r="AP36" i="2"/>
  <c r="AO36" i="2"/>
  <c r="AN36" i="2"/>
  <c r="AM36" i="2"/>
  <c r="AL36" i="2"/>
  <c r="AK36" i="2"/>
  <c r="AJ36" i="2"/>
  <c r="AI36" i="2"/>
  <c r="AH36" i="2"/>
  <c r="AG36" i="2"/>
  <c r="AF36" i="2"/>
  <c r="AE36" i="2"/>
  <c r="AD36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AQ35" i="2"/>
  <c r="AP35" i="2"/>
  <c r="AO35" i="2"/>
  <c r="AN35" i="2"/>
  <c r="AM35" i="2"/>
  <c r="AL35" i="2"/>
  <c r="AK35" i="2"/>
  <c r="AJ35" i="2"/>
  <c r="AI35" i="2"/>
  <c r="AH35" i="2"/>
  <c r="AG35" i="2"/>
  <c r="AF35" i="2"/>
  <c r="AE35" i="2"/>
  <c r="AD35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AQ34" i="2"/>
  <c r="AP34" i="2"/>
  <c r="AO34" i="2"/>
  <c r="AN34" i="2"/>
  <c r="AM34" i="2"/>
  <c r="AL34" i="2"/>
  <c r="AK34" i="2"/>
  <c r="AJ34" i="2"/>
  <c r="AI34" i="2"/>
  <c r="AH34" i="2"/>
  <c r="AG34" i="2"/>
  <c r="AF34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AQ33" i="2"/>
  <c r="AP33" i="2"/>
  <c r="AO33" i="2"/>
  <c r="AN33" i="2"/>
  <c r="AM33" i="2"/>
  <c r="AL33" i="2"/>
  <c r="AK33" i="2"/>
  <c r="AJ33" i="2"/>
  <c r="AI33" i="2"/>
  <c r="AH33" i="2"/>
  <c r="AG33" i="2"/>
  <c r="AF33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AQ32" i="2"/>
  <c r="AP32" i="2"/>
  <c r="AO32" i="2"/>
  <c r="AN32" i="2"/>
  <c r="AM32" i="2"/>
  <c r="AL32" i="2"/>
  <c r="AK32" i="2"/>
  <c r="AJ32" i="2"/>
  <c r="AI32" i="2"/>
  <c r="AH32" i="2"/>
  <c r="AG32" i="2"/>
  <c r="AF32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AQ31" i="2"/>
  <c r="AP31" i="2"/>
  <c r="AO31" i="2"/>
  <c r="AN31" i="2"/>
  <c r="AM31" i="2"/>
  <c r="AL31" i="2"/>
  <c r="AK31" i="2"/>
  <c r="AJ31" i="2"/>
  <c r="AI31" i="2"/>
  <c r="AH31" i="2"/>
  <c r="AG31" i="2"/>
  <c r="AF31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AP28" i="2" l="1"/>
  <c r="AN28" i="2"/>
  <c r="AL28" i="2"/>
  <c r="AJ28" i="2"/>
  <c r="AF28" i="2"/>
  <c r="AD28" i="2"/>
  <c r="AB28" i="2"/>
  <c r="Z28" i="2"/>
  <c r="X28" i="2"/>
  <c r="V28" i="2"/>
  <c r="R28" i="2"/>
  <c r="P28" i="2"/>
  <c r="N28" i="2"/>
  <c r="D66" i="2" l="1"/>
  <c r="E66" i="2"/>
  <c r="F66" i="2"/>
  <c r="G66" i="2"/>
  <c r="H66" i="2"/>
  <c r="I66" i="2"/>
  <c r="J66" i="2"/>
  <c r="K66" i="2"/>
  <c r="L66" i="2"/>
  <c r="M66" i="2"/>
  <c r="N66" i="2"/>
  <c r="O66" i="2"/>
  <c r="P66" i="2"/>
  <c r="Q66" i="2"/>
  <c r="R66" i="2"/>
  <c r="S66" i="2"/>
  <c r="T66" i="2"/>
  <c r="U66" i="2"/>
  <c r="V66" i="2"/>
  <c r="W66" i="2"/>
  <c r="X66" i="2"/>
  <c r="Y66" i="2"/>
  <c r="Z66" i="2"/>
  <c r="AA66" i="2"/>
  <c r="AB66" i="2"/>
  <c r="AC66" i="2"/>
  <c r="AD66" i="2"/>
  <c r="AE66" i="2"/>
  <c r="AF66" i="2"/>
  <c r="AG66" i="2"/>
  <c r="AH66" i="2"/>
  <c r="AI66" i="2"/>
  <c r="AJ66" i="2"/>
  <c r="AK66" i="2"/>
  <c r="AL66" i="2"/>
  <c r="AM66" i="2"/>
  <c r="AN66" i="2"/>
  <c r="AO66" i="2"/>
  <c r="AP66" i="2"/>
  <c r="AQ66" i="2"/>
  <c r="D67" i="2"/>
  <c r="E67" i="2"/>
  <c r="F67" i="2"/>
  <c r="G67" i="2"/>
  <c r="H67" i="2"/>
  <c r="I67" i="2"/>
  <c r="J67" i="2"/>
  <c r="K67" i="2"/>
  <c r="L67" i="2"/>
  <c r="M67" i="2"/>
  <c r="N67" i="2"/>
  <c r="O67" i="2"/>
  <c r="P67" i="2"/>
  <c r="Q67" i="2"/>
  <c r="R67" i="2"/>
  <c r="S67" i="2"/>
  <c r="T67" i="2"/>
  <c r="U67" i="2"/>
  <c r="V67" i="2"/>
  <c r="W67" i="2"/>
  <c r="X67" i="2"/>
  <c r="Y67" i="2"/>
  <c r="Z67" i="2"/>
  <c r="AA67" i="2"/>
  <c r="AB67" i="2"/>
  <c r="AC67" i="2"/>
  <c r="AD67" i="2"/>
  <c r="AE67" i="2"/>
  <c r="AF67" i="2"/>
  <c r="AG67" i="2"/>
  <c r="AH67" i="2"/>
  <c r="AI67" i="2"/>
  <c r="AJ67" i="2"/>
  <c r="AK67" i="2"/>
  <c r="AL67" i="2"/>
  <c r="AM67" i="2"/>
  <c r="AN67" i="2"/>
  <c r="AO67" i="2"/>
  <c r="AP67" i="2"/>
  <c r="AQ67" i="2"/>
  <c r="D68" i="2"/>
  <c r="E68" i="2"/>
  <c r="F68" i="2"/>
  <c r="G68" i="2"/>
  <c r="D69" i="2"/>
  <c r="E69" i="2"/>
  <c r="F69" i="2"/>
  <c r="G69" i="2"/>
  <c r="D70" i="2"/>
  <c r="E70" i="2"/>
  <c r="F70" i="2"/>
  <c r="G70" i="2"/>
  <c r="D71" i="2"/>
  <c r="E71" i="2"/>
  <c r="F71" i="2"/>
  <c r="G71" i="2"/>
  <c r="AV66" i="2"/>
  <c r="V71" i="2"/>
  <c r="V70" i="2"/>
  <c r="V69" i="2"/>
  <c r="V68" i="2"/>
  <c r="T71" i="2"/>
  <c r="T70" i="2"/>
  <c r="T69" i="2"/>
  <c r="T68" i="2"/>
  <c r="R71" i="2"/>
  <c r="R70" i="2"/>
  <c r="R69" i="2"/>
  <c r="R68" i="2"/>
  <c r="P71" i="2"/>
  <c r="P70" i="2"/>
  <c r="P69" i="2"/>
  <c r="P68" i="2"/>
  <c r="N71" i="2"/>
  <c r="N70" i="2"/>
  <c r="N69" i="2"/>
  <c r="N68" i="2"/>
  <c r="L71" i="2"/>
  <c r="L70" i="2"/>
  <c r="L69" i="2"/>
  <c r="L68" i="2"/>
  <c r="AU66" i="2" l="1"/>
  <c r="AY66" i="2"/>
  <c r="AW66" i="2"/>
  <c r="U71" i="2"/>
  <c r="Q71" i="2"/>
  <c r="M71" i="2"/>
  <c r="W70" i="2"/>
  <c r="S70" i="2"/>
  <c r="O70" i="2"/>
  <c r="U69" i="2"/>
  <c r="Q69" i="2"/>
  <c r="M69" i="2"/>
  <c r="W68" i="2"/>
  <c r="S68" i="2"/>
  <c r="O68" i="2"/>
  <c r="W71" i="2"/>
  <c r="S71" i="2"/>
  <c r="O71" i="2"/>
  <c r="U70" i="2"/>
  <c r="Q70" i="2"/>
  <c r="M70" i="2"/>
  <c r="W69" i="2"/>
  <c r="S69" i="2"/>
  <c r="O69" i="2"/>
  <c r="U68" i="2"/>
  <c r="Q68" i="2"/>
  <c r="M68" i="2"/>
  <c r="AZ66" i="2"/>
  <c r="AX66" i="2" s="1"/>
  <c r="D55" i="2" l="1"/>
  <c r="E55" i="2"/>
  <c r="D56" i="2"/>
  <c r="E56" i="2"/>
  <c r="D57" i="2"/>
  <c r="E57" i="2"/>
  <c r="D58" i="2"/>
  <c r="E58" i="2"/>
  <c r="D59" i="2"/>
  <c r="E59" i="2"/>
  <c r="D60" i="2"/>
  <c r="E60" i="2"/>
  <c r="D61" i="2"/>
  <c r="E61" i="2"/>
  <c r="D62" i="2"/>
  <c r="E62" i="2"/>
  <c r="D63" i="2"/>
  <c r="E63" i="2"/>
  <c r="D64" i="2"/>
  <c r="E64" i="2"/>
  <c r="D65" i="2"/>
  <c r="E65" i="2"/>
  <c r="E54" i="2"/>
  <c r="D54" i="2"/>
  <c r="D31" i="3" l="1"/>
  <c r="D30" i="3"/>
  <c r="D29" i="3"/>
  <c r="D28" i="3"/>
  <c r="D27" i="3"/>
  <c r="D26" i="3"/>
  <c r="D25" i="3"/>
  <c r="D23" i="3"/>
  <c r="D22" i="3"/>
  <c r="D21" i="3"/>
  <c r="D20" i="3"/>
  <c r="D19" i="3"/>
  <c r="D17" i="3"/>
  <c r="D16" i="3"/>
  <c r="D15" i="3"/>
  <c r="D14" i="3"/>
  <c r="D13" i="3"/>
  <c r="D12" i="3"/>
  <c r="D11" i="3"/>
  <c r="D10" i="3"/>
  <c r="D9" i="3"/>
  <c r="D8" i="3"/>
  <c r="D7" i="3"/>
  <c r="D6" i="3"/>
  <c r="AN71" i="2" l="1"/>
  <c r="AO71" i="2"/>
  <c r="AB71" i="2"/>
  <c r="AC71" i="2"/>
  <c r="AH71" i="2"/>
  <c r="AI71" i="2"/>
  <c r="AD71" i="2"/>
  <c r="AE71" i="2"/>
  <c r="J71" i="2"/>
  <c r="K71" i="2"/>
  <c r="AN70" i="2"/>
  <c r="AO70" i="2"/>
  <c r="AJ70" i="2"/>
  <c r="AK70" i="2"/>
  <c r="AF70" i="2"/>
  <c r="AG70" i="2"/>
  <c r="AB70" i="2"/>
  <c r="AC70" i="2"/>
  <c r="X70" i="2"/>
  <c r="Y70" i="2"/>
  <c r="H70" i="2"/>
  <c r="I70" i="2"/>
  <c r="AL69" i="2"/>
  <c r="AM69" i="2"/>
  <c r="AD69" i="2"/>
  <c r="AE69" i="2"/>
  <c r="Z69" i="2"/>
  <c r="AA69" i="2"/>
  <c r="J69" i="2"/>
  <c r="K69" i="2"/>
  <c r="AF71" i="2"/>
  <c r="AG71" i="2"/>
  <c r="H71" i="2"/>
  <c r="I71" i="2"/>
  <c r="AL70" i="2"/>
  <c r="AM70" i="2"/>
  <c r="AH70" i="2"/>
  <c r="AI70" i="2"/>
  <c r="AD70" i="2"/>
  <c r="AE70" i="2"/>
  <c r="Z70" i="2"/>
  <c r="AA70" i="2"/>
  <c r="J70" i="2"/>
  <c r="K70" i="2"/>
  <c r="AN69" i="2"/>
  <c r="AO69" i="2"/>
  <c r="AJ69" i="2"/>
  <c r="AK69" i="2"/>
  <c r="AF69" i="2"/>
  <c r="AG69" i="2"/>
  <c r="AB69" i="2"/>
  <c r="AC69" i="2"/>
  <c r="X69" i="2"/>
  <c r="Y69" i="2"/>
  <c r="H69" i="2"/>
  <c r="I69" i="2"/>
  <c r="AJ71" i="2"/>
  <c r="AK71" i="2"/>
  <c r="X71" i="2"/>
  <c r="Y71" i="2"/>
  <c r="AL71" i="2"/>
  <c r="AM71" i="2"/>
  <c r="Z71" i="2"/>
  <c r="AA71" i="2"/>
  <c r="AH69" i="2"/>
  <c r="AI69" i="2"/>
  <c r="AQ71" i="2"/>
  <c r="AP71" i="2"/>
  <c r="AQ69" i="2"/>
  <c r="AP69" i="2"/>
  <c r="AQ70" i="2"/>
  <c r="AP70" i="2"/>
  <c r="G54" i="2"/>
  <c r="F54" i="2"/>
  <c r="K60" i="2"/>
  <c r="J60" i="2"/>
  <c r="I55" i="2"/>
  <c r="H55" i="2"/>
  <c r="K54" i="2"/>
  <c r="J54" i="2"/>
  <c r="D51" i="2"/>
  <c r="J68" i="2" l="1"/>
  <c r="K68" i="2"/>
  <c r="H68" i="2"/>
  <c r="I68" i="2"/>
  <c r="J51" i="2"/>
  <c r="AU70" i="2"/>
  <c r="AV69" i="2"/>
  <c r="AZ69" i="2" s="1"/>
  <c r="AX69" i="2" s="1"/>
  <c r="AV70" i="2"/>
  <c r="AZ70" i="2" s="1"/>
  <c r="F51" i="2"/>
  <c r="G55" i="2"/>
  <c r="F55" i="2"/>
  <c r="F56" i="2"/>
  <c r="G56" i="2"/>
  <c r="G57" i="2"/>
  <c r="F57" i="2"/>
  <c r="F58" i="2"/>
  <c r="G58" i="2"/>
  <c r="G59" i="2"/>
  <c r="F59" i="2"/>
  <c r="G60" i="2"/>
  <c r="F60" i="2"/>
  <c r="F61" i="2"/>
  <c r="G61" i="2"/>
  <c r="G62" i="2"/>
  <c r="F62" i="2"/>
  <c r="F63" i="2"/>
  <c r="G63" i="2"/>
  <c r="G64" i="2"/>
  <c r="F64" i="2"/>
  <c r="F65" i="2"/>
  <c r="G65" i="2"/>
  <c r="I54" i="2"/>
  <c r="H54" i="2"/>
  <c r="J61" i="2"/>
  <c r="K61" i="2"/>
  <c r="K62" i="2"/>
  <c r="J62" i="2"/>
  <c r="J63" i="2"/>
  <c r="K63" i="2"/>
  <c r="K64" i="2"/>
  <c r="J64" i="2"/>
  <c r="J65" i="2"/>
  <c r="K65" i="2"/>
  <c r="H56" i="2"/>
  <c r="I56" i="2"/>
  <c r="I57" i="2"/>
  <c r="H57" i="2"/>
  <c r="H58" i="2"/>
  <c r="I58" i="2"/>
  <c r="I59" i="2"/>
  <c r="H59" i="2"/>
  <c r="I60" i="2"/>
  <c r="H60" i="2"/>
  <c r="H61" i="2"/>
  <c r="I61" i="2"/>
  <c r="I62" i="2"/>
  <c r="H62" i="2"/>
  <c r="H63" i="2"/>
  <c r="I63" i="2"/>
  <c r="I64" i="2"/>
  <c r="H64" i="2"/>
  <c r="H65" i="2"/>
  <c r="I65" i="2"/>
  <c r="K55" i="2"/>
  <c r="J55" i="2"/>
  <c r="J56" i="2"/>
  <c r="K56" i="2"/>
  <c r="K57" i="2"/>
  <c r="J57" i="2"/>
  <c r="J58" i="2"/>
  <c r="K58" i="2"/>
  <c r="K59" i="2"/>
  <c r="J59" i="2"/>
  <c r="V51" i="2"/>
  <c r="W54" i="2"/>
  <c r="V54" i="2"/>
  <c r="W55" i="2"/>
  <c r="V55" i="2"/>
  <c r="V56" i="2"/>
  <c r="W56" i="2"/>
  <c r="W57" i="2"/>
  <c r="V57" i="2"/>
  <c r="V58" i="2"/>
  <c r="W58" i="2"/>
  <c r="V59" i="2"/>
  <c r="W59" i="2"/>
  <c r="W60" i="2"/>
  <c r="V60" i="2"/>
  <c r="V61" i="2"/>
  <c r="W61" i="2"/>
  <c r="W62" i="2"/>
  <c r="V62" i="2"/>
  <c r="V63" i="2"/>
  <c r="W63" i="2"/>
  <c r="W64" i="2"/>
  <c r="V64" i="2"/>
  <c r="V65" i="2"/>
  <c r="W65" i="2"/>
  <c r="H51" i="2"/>
  <c r="X68" i="2" l="1"/>
  <c r="Y68" i="2"/>
  <c r="AB68" i="2"/>
  <c r="AC68" i="2"/>
  <c r="AF68" i="2"/>
  <c r="AG68" i="2"/>
  <c r="AJ68" i="2"/>
  <c r="AK68" i="2"/>
  <c r="AN68" i="2"/>
  <c r="AO68" i="2"/>
  <c r="Z68" i="2"/>
  <c r="AA68" i="2"/>
  <c r="AD68" i="2"/>
  <c r="AE68" i="2"/>
  <c r="AH68" i="2"/>
  <c r="AI68" i="2"/>
  <c r="AL68" i="2"/>
  <c r="AM68" i="2"/>
  <c r="AQ68" i="2"/>
  <c r="AP68" i="2"/>
  <c r="AY70" i="2"/>
  <c r="AW70" i="2" s="1"/>
  <c r="AX70" i="2"/>
  <c r="M54" i="2"/>
  <c r="L54" i="2"/>
  <c r="O54" i="2"/>
  <c r="N54" i="2"/>
  <c r="S54" i="2"/>
  <c r="R54" i="2"/>
  <c r="Y54" i="2"/>
  <c r="X54" i="2"/>
  <c r="AC54" i="2"/>
  <c r="AB54" i="2"/>
  <c r="AE54" i="2"/>
  <c r="AD54" i="2"/>
  <c r="AI54" i="2"/>
  <c r="AH54" i="2"/>
  <c r="AM54" i="2"/>
  <c r="AL54" i="2"/>
  <c r="AQ54" i="2"/>
  <c r="AP54" i="2"/>
  <c r="O55" i="2"/>
  <c r="N55" i="2"/>
  <c r="S55" i="2"/>
  <c r="R55" i="2"/>
  <c r="Y55" i="2"/>
  <c r="X55" i="2"/>
  <c r="AC55" i="2"/>
  <c r="AB55" i="2"/>
  <c r="Q54" i="2"/>
  <c r="P54" i="2"/>
  <c r="U54" i="2"/>
  <c r="T54" i="2"/>
  <c r="AA54" i="2"/>
  <c r="Z54" i="2"/>
  <c r="AG54" i="2"/>
  <c r="AF54" i="2"/>
  <c r="AK54" i="2"/>
  <c r="AJ54" i="2"/>
  <c r="AO54" i="2"/>
  <c r="AN54" i="2"/>
  <c r="M55" i="2"/>
  <c r="L55" i="2"/>
  <c r="Q55" i="2"/>
  <c r="P55" i="2"/>
  <c r="U55" i="2"/>
  <c r="T55" i="2"/>
  <c r="AA55" i="2"/>
  <c r="Z55" i="2"/>
  <c r="AE55" i="2"/>
  <c r="AD55" i="2"/>
  <c r="AG55" i="2"/>
  <c r="AF55" i="2"/>
  <c r="AI55" i="2"/>
  <c r="AH55" i="2"/>
  <c r="AK55" i="2"/>
  <c r="AJ55" i="2"/>
  <c r="AM55" i="2"/>
  <c r="AL55" i="2"/>
  <c r="AO55" i="2"/>
  <c r="AN55" i="2"/>
  <c r="AQ55" i="2"/>
  <c r="AP55" i="2"/>
  <c r="L56" i="2"/>
  <c r="M56" i="2"/>
  <c r="N56" i="2"/>
  <c r="O56" i="2"/>
  <c r="P56" i="2"/>
  <c r="Q56" i="2"/>
  <c r="R56" i="2"/>
  <c r="S56" i="2"/>
  <c r="T56" i="2"/>
  <c r="U56" i="2"/>
  <c r="X56" i="2"/>
  <c r="Y56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M57" i="2"/>
  <c r="L57" i="2"/>
  <c r="O57" i="2"/>
  <c r="N57" i="2"/>
  <c r="Q57" i="2"/>
  <c r="P57" i="2"/>
  <c r="S57" i="2"/>
  <c r="R57" i="2"/>
  <c r="U57" i="2"/>
  <c r="T57" i="2"/>
  <c r="Y57" i="2"/>
  <c r="X57" i="2"/>
  <c r="AA57" i="2"/>
  <c r="Z57" i="2"/>
  <c r="AC57" i="2"/>
  <c r="AB57" i="2"/>
  <c r="AE57" i="2"/>
  <c r="AD57" i="2"/>
  <c r="AG57" i="2"/>
  <c r="AF57" i="2"/>
  <c r="AI57" i="2"/>
  <c r="AH57" i="2"/>
  <c r="AK57" i="2"/>
  <c r="AJ57" i="2"/>
  <c r="AM57" i="2"/>
  <c r="AL57" i="2"/>
  <c r="AO57" i="2"/>
  <c r="AN57" i="2"/>
  <c r="AQ57" i="2"/>
  <c r="AP57" i="2"/>
  <c r="L58" i="2"/>
  <c r="M58" i="2"/>
  <c r="N58" i="2"/>
  <c r="O58" i="2"/>
  <c r="P58" i="2"/>
  <c r="Q58" i="2"/>
  <c r="R58" i="2"/>
  <c r="S58" i="2"/>
  <c r="T58" i="2"/>
  <c r="U58" i="2"/>
  <c r="X58" i="2"/>
  <c r="Y58" i="2"/>
  <c r="Z58" i="2"/>
  <c r="AA58" i="2"/>
  <c r="AB58" i="2"/>
  <c r="AC58" i="2"/>
  <c r="AD58" i="2"/>
  <c r="AE58" i="2"/>
  <c r="AF58" i="2"/>
  <c r="AG58" i="2"/>
  <c r="AH58" i="2"/>
  <c r="AI58" i="2"/>
  <c r="AJ58" i="2"/>
  <c r="AK58" i="2"/>
  <c r="AL58" i="2"/>
  <c r="AM58" i="2"/>
  <c r="AN58" i="2"/>
  <c r="AO58" i="2"/>
  <c r="AP58" i="2"/>
  <c r="AQ58" i="2"/>
  <c r="M59" i="2"/>
  <c r="L59" i="2"/>
  <c r="O59" i="2"/>
  <c r="N59" i="2"/>
  <c r="Q59" i="2"/>
  <c r="P59" i="2"/>
  <c r="R59" i="2"/>
  <c r="S59" i="2"/>
  <c r="T59" i="2"/>
  <c r="U59" i="2"/>
  <c r="X59" i="2"/>
  <c r="Y59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AN59" i="2"/>
  <c r="AO59" i="2"/>
  <c r="AP59" i="2"/>
  <c r="AQ59" i="2"/>
  <c r="M60" i="2"/>
  <c r="L60" i="2"/>
  <c r="O60" i="2"/>
  <c r="N60" i="2"/>
  <c r="Q60" i="2"/>
  <c r="P60" i="2"/>
  <c r="S60" i="2"/>
  <c r="R60" i="2"/>
  <c r="U60" i="2"/>
  <c r="T60" i="2"/>
  <c r="Y60" i="2"/>
  <c r="X60" i="2"/>
  <c r="AA60" i="2"/>
  <c r="Z60" i="2"/>
  <c r="AC60" i="2"/>
  <c r="AB60" i="2"/>
  <c r="AE60" i="2"/>
  <c r="AD60" i="2"/>
  <c r="AG60" i="2"/>
  <c r="AF60" i="2"/>
  <c r="AI60" i="2"/>
  <c r="AH60" i="2"/>
  <c r="AK60" i="2"/>
  <c r="AJ60" i="2"/>
  <c r="AM60" i="2"/>
  <c r="AL60" i="2"/>
  <c r="AO60" i="2"/>
  <c r="AN60" i="2"/>
  <c r="AQ60" i="2"/>
  <c r="AP60" i="2"/>
  <c r="L61" i="2"/>
  <c r="M61" i="2"/>
  <c r="N61" i="2"/>
  <c r="O61" i="2"/>
  <c r="P61" i="2"/>
  <c r="Q61" i="2"/>
  <c r="R61" i="2"/>
  <c r="S61" i="2"/>
  <c r="T61" i="2"/>
  <c r="U61" i="2"/>
  <c r="X61" i="2"/>
  <c r="Y61" i="2"/>
  <c r="Z61" i="2"/>
  <c r="AA61" i="2"/>
  <c r="AB61" i="2"/>
  <c r="AC61" i="2"/>
  <c r="AD61" i="2"/>
  <c r="AE61" i="2"/>
  <c r="AF61" i="2"/>
  <c r="AG61" i="2"/>
  <c r="AH61" i="2"/>
  <c r="AI61" i="2"/>
  <c r="AJ61" i="2"/>
  <c r="AK61" i="2"/>
  <c r="AL61" i="2"/>
  <c r="AM61" i="2"/>
  <c r="AN61" i="2"/>
  <c r="AO61" i="2"/>
  <c r="AP61" i="2"/>
  <c r="AQ61" i="2"/>
  <c r="M62" i="2"/>
  <c r="L62" i="2"/>
  <c r="O62" i="2"/>
  <c r="N62" i="2"/>
  <c r="Q62" i="2"/>
  <c r="P62" i="2"/>
  <c r="S62" i="2"/>
  <c r="R62" i="2"/>
  <c r="U62" i="2"/>
  <c r="T62" i="2"/>
  <c r="Y62" i="2"/>
  <c r="X62" i="2"/>
  <c r="AA62" i="2"/>
  <c r="Z62" i="2"/>
  <c r="AC62" i="2"/>
  <c r="AB62" i="2"/>
  <c r="AE62" i="2"/>
  <c r="AD62" i="2"/>
  <c r="AG62" i="2"/>
  <c r="AF62" i="2"/>
  <c r="AI62" i="2"/>
  <c r="AH62" i="2"/>
  <c r="AK62" i="2"/>
  <c r="AJ62" i="2"/>
  <c r="AM62" i="2"/>
  <c r="AL62" i="2"/>
  <c r="AO62" i="2"/>
  <c r="AN62" i="2"/>
  <c r="AQ62" i="2"/>
  <c r="AP62" i="2"/>
  <c r="L63" i="2"/>
  <c r="M63" i="2"/>
  <c r="N63" i="2"/>
  <c r="O63" i="2"/>
  <c r="P63" i="2"/>
  <c r="Q63" i="2"/>
  <c r="R63" i="2"/>
  <c r="S63" i="2"/>
  <c r="T63" i="2"/>
  <c r="U63" i="2"/>
  <c r="X63" i="2"/>
  <c r="Y63" i="2"/>
  <c r="Z63" i="2"/>
  <c r="AA63" i="2"/>
  <c r="AB63" i="2"/>
  <c r="AC63" i="2"/>
  <c r="AD63" i="2"/>
  <c r="AE63" i="2"/>
  <c r="AF63" i="2"/>
  <c r="AG63" i="2"/>
  <c r="AH63" i="2"/>
  <c r="AI63" i="2"/>
  <c r="AJ63" i="2"/>
  <c r="AK63" i="2"/>
  <c r="AL63" i="2"/>
  <c r="AM63" i="2"/>
  <c r="AN63" i="2"/>
  <c r="AO63" i="2"/>
  <c r="AP63" i="2"/>
  <c r="AQ63" i="2"/>
  <c r="M64" i="2"/>
  <c r="L64" i="2"/>
  <c r="O64" i="2"/>
  <c r="N64" i="2"/>
  <c r="Q64" i="2"/>
  <c r="P64" i="2"/>
  <c r="S64" i="2"/>
  <c r="R64" i="2"/>
  <c r="U64" i="2"/>
  <c r="T64" i="2"/>
  <c r="Y64" i="2"/>
  <c r="X64" i="2"/>
  <c r="AA64" i="2"/>
  <c r="Z64" i="2"/>
  <c r="AC64" i="2"/>
  <c r="AB64" i="2"/>
  <c r="AE64" i="2"/>
  <c r="AD64" i="2"/>
  <c r="AG64" i="2"/>
  <c r="AF64" i="2"/>
  <c r="AI64" i="2"/>
  <c r="AH64" i="2"/>
  <c r="AK64" i="2"/>
  <c r="AJ64" i="2"/>
  <c r="AM64" i="2"/>
  <c r="AL64" i="2"/>
  <c r="AO64" i="2"/>
  <c r="AN64" i="2"/>
  <c r="AQ64" i="2"/>
  <c r="AP64" i="2"/>
  <c r="L65" i="2"/>
  <c r="M65" i="2"/>
  <c r="N65" i="2"/>
  <c r="O65" i="2"/>
  <c r="P65" i="2"/>
  <c r="Q65" i="2"/>
  <c r="R65" i="2"/>
  <c r="S65" i="2"/>
  <c r="T65" i="2"/>
  <c r="U65" i="2"/>
  <c r="X65" i="2"/>
  <c r="Y65" i="2"/>
  <c r="Z65" i="2"/>
  <c r="AA65" i="2"/>
  <c r="AB65" i="2"/>
  <c r="AC65" i="2"/>
  <c r="AD65" i="2"/>
  <c r="AE65" i="2"/>
  <c r="AF65" i="2"/>
  <c r="AG65" i="2"/>
  <c r="AH65" i="2"/>
  <c r="AI65" i="2"/>
  <c r="AJ65" i="2"/>
  <c r="AK65" i="2"/>
  <c r="AL65" i="2"/>
  <c r="AM65" i="2"/>
  <c r="AN65" i="2"/>
  <c r="AO65" i="2"/>
  <c r="AP65" i="2"/>
  <c r="AQ65" i="2"/>
  <c r="N51" i="2"/>
  <c r="X51" i="2"/>
  <c r="AF51" i="2"/>
  <c r="AN51" i="2"/>
  <c r="R51" i="2"/>
  <c r="AB51" i="2"/>
  <c r="AJ51" i="2"/>
  <c r="AH51" i="2"/>
  <c r="AL51" i="2"/>
  <c r="L51" i="2"/>
  <c r="Z51" i="2"/>
  <c r="AD51" i="2"/>
  <c r="AP51" i="2"/>
  <c r="T51" i="2"/>
  <c r="P51" i="2"/>
  <c r="AV68" i="2" l="1"/>
  <c r="AZ68" i="2" s="1"/>
  <c r="AX68" i="2" s="1"/>
  <c r="AV55" i="2"/>
  <c r="AZ55" i="2" s="1"/>
  <c r="AX55" i="2" s="1"/>
  <c r="AU55" i="2"/>
  <c r="AY55" i="2" s="1"/>
  <c r="AW55" i="2" s="1"/>
  <c r="AU71" i="2"/>
  <c r="AY71" i="2" s="1"/>
  <c r="AW71" i="2" s="1"/>
  <c r="AV67" i="2"/>
  <c r="AZ67" i="2" s="1"/>
  <c r="AX67" i="2" s="1"/>
  <c r="AU64" i="2"/>
  <c r="AY64" i="2" s="1"/>
  <c r="AW64" i="2" s="1"/>
  <c r="AU60" i="2"/>
  <c r="AY60" i="2" s="1"/>
  <c r="AW60" i="2" s="1"/>
  <c r="AU67" i="2"/>
  <c r="AY67" i="2" s="1"/>
  <c r="AW67" i="2" s="1"/>
  <c r="AV64" i="2"/>
  <c r="AZ64" i="2" s="1"/>
  <c r="AV62" i="2"/>
  <c r="AZ62" i="2" s="1"/>
  <c r="AV60" i="2"/>
  <c r="AZ60" i="2" s="1"/>
  <c r="AX60" i="2" s="1"/>
  <c r="AU58" i="2"/>
  <c r="AY58" i="2" s="1"/>
  <c r="AW58" i="2" s="1"/>
  <c r="AU56" i="2"/>
  <c r="AY56" i="2" s="1"/>
  <c r="AW56" i="2" s="1"/>
  <c r="AV71" i="2"/>
  <c r="AZ71" i="2" s="1"/>
  <c r="AV65" i="2"/>
  <c r="AZ65" i="2" s="1"/>
  <c r="AX65" i="2" s="1"/>
  <c r="AV63" i="2"/>
  <c r="AZ63" i="2" s="1"/>
  <c r="AX63" i="2" s="1"/>
  <c r="AV61" i="2"/>
  <c r="AZ61" i="2" s="1"/>
  <c r="AX61" i="2" s="1"/>
  <c r="AU59" i="2"/>
  <c r="AY59" i="2" s="1"/>
  <c r="AW59" i="2" s="1"/>
  <c r="AU57" i="2"/>
  <c r="AY57" i="2" s="1"/>
  <c r="AW57" i="2" s="1"/>
  <c r="AU63" i="2"/>
  <c r="AY63" i="2" s="1"/>
  <c r="AW63" i="2" s="1"/>
  <c r="AU61" i="2"/>
  <c r="AY61" i="2" s="1"/>
  <c r="AW61" i="2" s="1"/>
  <c r="AV59" i="2"/>
  <c r="AZ59" i="2" s="1"/>
  <c r="AX59" i="2" s="1"/>
  <c r="AV57" i="2"/>
  <c r="AZ57" i="2" s="1"/>
  <c r="AX57" i="2" s="1"/>
  <c r="AU65" i="2"/>
  <c r="AY65" i="2" s="1"/>
  <c r="AW65" i="2" s="1"/>
  <c r="AU62" i="2"/>
  <c r="AY62" i="2" s="1"/>
  <c r="AW62" i="2" s="1"/>
  <c r="AV58" i="2"/>
  <c r="AZ58" i="2" s="1"/>
  <c r="AX58" i="2" s="1"/>
  <c r="AV56" i="2"/>
  <c r="AZ56" i="2" s="1"/>
  <c r="AX56" i="2" s="1"/>
  <c r="AU54" i="2"/>
  <c r="AY54" i="2" s="1"/>
  <c r="AW54" i="2" s="1"/>
  <c r="AU68" i="2"/>
  <c r="AY68" i="2" s="1"/>
  <c r="AW68" i="2" s="1"/>
  <c r="AU69" i="2"/>
  <c r="AY69" i="2" s="1"/>
  <c r="AW69" i="2" s="1"/>
  <c r="Q21" i="3" s="1"/>
  <c r="AV54" i="2"/>
  <c r="Q9" i="3" l="1"/>
  <c r="Q13" i="3"/>
  <c r="Q12" i="3"/>
  <c r="Q15" i="3"/>
  <c r="Q11" i="3"/>
  <c r="AX62" i="2"/>
  <c r="Q14" i="3" s="1"/>
  <c r="Q10" i="3"/>
  <c r="AX71" i="2"/>
  <c r="Q23" i="3" s="1"/>
  <c r="Q8" i="3"/>
  <c r="Q20" i="3"/>
  <c r="Q17" i="3"/>
  <c r="AX64" i="2"/>
  <c r="Q16" i="3" s="1"/>
  <c r="Q7" i="3"/>
  <c r="Q19" i="3"/>
  <c r="AZ54" i="2"/>
  <c r="AX54" i="2" s="1"/>
  <c r="Q6" i="3" s="1"/>
  <c r="K6" i="3" l="1"/>
  <c r="N14" i="3" l="1"/>
  <c r="O14" i="3" s="1"/>
  <c r="N13" i="3"/>
  <c r="O13" i="3" s="1"/>
  <c r="N24" i="3" l="1"/>
  <c r="O24" i="3" s="1"/>
  <c r="N21" i="3"/>
  <c r="O21" i="3" s="1"/>
  <c r="N15" i="3"/>
  <c r="O15" i="3" s="1"/>
  <c r="N8" i="3"/>
  <c r="O8" i="3" s="1"/>
  <c r="N17" i="3"/>
  <c r="O17" i="3" s="1"/>
  <c r="N28" i="3"/>
  <c r="N6" i="3"/>
  <c r="O6" i="3" s="1"/>
  <c r="N9" i="3"/>
  <c r="O9" i="3" s="1"/>
  <c r="N31" i="3"/>
  <c r="O31" i="3" s="1"/>
  <c r="N20" i="3"/>
  <c r="O20" i="3" s="1"/>
  <c r="N10" i="3"/>
  <c r="O10" i="3" s="1"/>
  <c r="N26" i="3"/>
  <c r="O26" i="3" s="1"/>
  <c r="N11" i="3"/>
  <c r="O11" i="3" s="1"/>
  <c r="N19" i="3"/>
  <c r="O19" i="3" s="1"/>
  <c r="N16" i="3" l="1"/>
  <c r="O16" i="3" s="1"/>
  <c r="N27" i="3"/>
  <c r="O27" i="3" s="1"/>
  <c r="N12" i="3"/>
  <c r="O12" i="3" s="1"/>
  <c r="N7" i="3"/>
  <c r="O7" i="3" s="1"/>
  <c r="N30" i="3"/>
  <c r="O30" i="3" s="1"/>
  <c r="N23" i="3"/>
  <c r="O23" i="3" s="1"/>
  <c r="N25" i="3"/>
  <c r="N29" i="3"/>
  <c r="N22" i="3"/>
</calcChain>
</file>

<file path=xl/sharedStrings.xml><?xml version="1.0" encoding="utf-8"?>
<sst xmlns="http://schemas.openxmlformats.org/spreadsheetml/2006/main" count="295" uniqueCount="96">
  <si>
    <t>Table 1010 - no of days</t>
  </si>
  <si>
    <t>Table 1020: Change In 500MW Model</t>
  </si>
  <si>
    <t>Table 1032: LAF values</t>
  </si>
  <si>
    <t>Table 1055: NGC exit</t>
  </si>
  <si>
    <t>Table 1059: Otex</t>
  </si>
  <si>
    <t>Table 1060: Customer Contribs</t>
  </si>
  <si>
    <t>Table 1061/1062: TPR data</t>
  </si>
  <si>
    <t>Table 1069: Peaking probabailities</t>
  </si>
  <si>
    <t>Table 1092: power factor</t>
  </si>
  <si>
    <t>Table 1053: volumes and mpans etc forecast</t>
  </si>
  <si>
    <t>Table 1076: allowed revenue</t>
  </si>
  <si>
    <t>Cumulative Gradient</t>
  </si>
  <si>
    <t>% Change</t>
  </si>
  <si>
    <t>Absolute change (average p/kWh)</t>
  </si>
  <si>
    <t>Domestic Unrestricted</t>
  </si>
  <si>
    <t>Domestic Two Rate</t>
  </si>
  <si>
    <t>Domestic Off Peak (related MPAN)</t>
  </si>
  <si>
    <t>Small Non Domestic Unrestricted</t>
  </si>
  <si>
    <t>Small Non Domestic Two Rate</t>
  </si>
  <si>
    <t>Small Non Domestic Off Peak (related MPAN)</t>
  </si>
  <si>
    <t>LV Medium Non-Domestic</t>
  </si>
  <si>
    <t>LV Sub Medium Non-Domestic</t>
  </si>
  <si>
    <t>HV Medium Non-Domestic</t>
  </si>
  <si>
    <t>LV HH Metered</t>
  </si>
  <si>
    <t>LV Sub HH Metered</t>
  </si>
  <si>
    <t>HV HH Metered</t>
  </si>
  <si>
    <t>LV UMS (Pseudo HH Metered)</t>
  </si>
  <si>
    <t>Step Gradient</t>
  </si>
  <si>
    <t>Comment</t>
  </si>
  <si>
    <t>No Change</t>
  </si>
  <si>
    <t>Updated to represent the latest business expectations. This could be volatile as customers start to respond to the cost signals in the various time bands.</t>
  </si>
  <si>
    <t>Table 1022 - 1028: service model inputs</t>
  </si>
  <si>
    <t>Table 1017 - diversity allowance</t>
  </si>
  <si>
    <t>Table 1037 - LDNO discounts</t>
  </si>
  <si>
    <t>Table 1068 - annual hours in time bands</t>
  </si>
  <si>
    <t>Commentary</t>
  </si>
  <si>
    <t>Open LLFCs</t>
  </si>
  <si>
    <t>PCs</t>
  </si>
  <si>
    <t>Unit rate 1 
p/kWh</t>
  </si>
  <si>
    <t>Unit rate 2
p/kWh</t>
  </si>
  <si>
    <t>Unit rate 3
p/kWh</t>
  </si>
  <si>
    <t>Fixed charge
p/MPAN/day</t>
  </si>
  <si>
    <t>Capacity charge
p/kVA/day</t>
  </si>
  <si>
    <t>Reactive 
power charge 
p/kVArh</t>
  </si>
  <si>
    <t>Excess
capacity charge
(p/kVA)</t>
  </si>
  <si>
    <t>Closed LLFCs</t>
  </si>
  <si>
    <t>average p/kWh
this year</t>
  </si>
  <si>
    <t>average p/kWh
last year</t>
  </si>
  <si>
    <t>Percentage
change
%</t>
  </si>
  <si>
    <t>Typical Bill</t>
  </si>
  <si>
    <t>Main drivers for change</t>
  </si>
  <si>
    <t>LV Sub Generation NHH</t>
  </si>
  <si>
    <t>LV Generation Intermittent</t>
  </si>
  <si>
    <t>LV Generation Non-Intermittent</t>
  </si>
  <si>
    <t>LV Sub Generation Intermittent</t>
  </si>
  <si>
    <t>LV Sub Generation Non-Intermittent</t>
  </si>
  <si>
    <t>HV Generation Intermittent</t>
  </si>
  <si>
    <t>HV Generation Non-Intermittent</t>
  </si>
  <si>
    <t>Changes due to issue of Model version XX</t>
  </si>
  <si>
    <t>Table 1041: load characteristics (Load Factor)</t>
  </si>
  <si>
    <t>Table 1041: load characteristics (Coincidence Factor)</t>
  </si>
  <si>
    <t xml:space="preserve">2. Model change impacts should be included first, in version number order. </t>
  </si>
  <si>
    <t>Use the baseline data for the previous year's tariffs to populate the new version of the model</t>
  </si>
  <si>
    <t>Note table 1041 has been split across two columns</t>
  </si>
  <si>
    <t>For more information on the terms used in this document please refer to Schedule 16 of the DCUSA:</t>
  </si>
  <si>
    <t xml:space="preserve">Note: </t>
  </si>
  <si>
    <t xml:space="preserve">The overall percentage movement in the summary tab may be different to that in the detailed breakdown tab due to volume changes </t>
  </si>
  <si>
    <t>Instructions for Populating the Template</t>
  </si>
  <si>
    <t>CDCM Summary tab Revenue Summary table (3802)</t>
  </si>
  <si>
    <t>CDCM Tariff Sheet table 3701</t>
  </si>
  <si>
    <t xml:space="preserve">4. Data to populate the summary sheet should come from: </t>
  </si>
  <si>
    <t>5. The final column of the Summary tab should be populated by the DNO as appropriate. Note, it should be written in a user friendly manner.</t>
  </si>
  <si>
    <t xml:space="preserve">http://www.dcusa.co.uk/Public/DCUSADocuments.aspx?s=c </t>
  </si>
  <si>
    <t>1. Data to populate the detailed breakdown sheet should come from the Ctables tab in the CDCM - table number 4101</t>
  </si>
  <si>
    <t>3. Input changes should be updated in table order, apart from volumes (1053) and allowed revenue (1076) which should be completed last</t>
  </si>
  <si>
    <t>Information on the Tariff Movement Explanation (TME) Template</t>
  </si>
  <si>
    <t>The order of the row in the spreadsheets matches the order in the CDCM outputs table</t>
  </si>
  <si>
    <t>ALL DNO's CDCM CHARGES - Effective from MMM YYYY - ACTUALS LV/HV Charges</t>
  </si>
  <si>
    <t>NHH UMS category A</t>
  </si>
  <si>
    <t>NHH UMS category B</t>
  </si>
  <si>
    <t>NHH UMS category C</t>
  </si>
  <si>
    <t>NHH UMS category D</t>
  </si>
  <si>
    <t>Updated to reflect latest data</t>
  </si>
  <si>
    <t>Updated to reflect latest NGC Exit Forecast</t>
  </si>
  <si>
    <t>No change</t>
  </si>
  <si>
    <t>Updated in accordance with the ARP</t>
  </si>
  <si>
    <t>Updated to reflect 40% HV split and DCP118</t>
  </si>
  <si>
    <t>Updated to reflect latest data and the three year rolling average.</t>
  </si>
  <si>
    <t>Updated to reflect latest data.</t>
  </si>
  <si>
    <t>Updated to reflect the latest forcast of allowed revenue</t>
  </si>
  <si>
    <t>LV Network Domestic</t>
  </si>
  <si>
    <t>LV Network Non-Domestic Non-CT</t>
  </si>
  <si>
    <t>Changes due to issue of Model version DCP179</t>
  </si>
  <si>
    <t/>
  </si>
  <si>
    <t>LV Generation NHH or Aggregate HH</t>
  </si>
  <si>
    <t>DNO : South Wales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</si>
</sst>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%"/>
    <numFmt numFmtId="165" formatCode="0.000"/>
    <numFmt numFmtId="166" formatCode="0.000%"/>
    <numFmt numFmtId="167" formatCode="_(?,???,??0.000_);[Red]\(?,???,??0.000\);_(?,???,???.???_)"/>
    <numFmt numFmtId="168" formatCode="#,##0.00;[Red]\(#,##0.00\)"/>
    <numFmt numFmtId="169" formatCode="&quot;£&quot;#,##0.00;[Red]\(&quot;£&quot;#,##0.00\)"/>
    <numFmt numFmtId="170" formatCode="0.0%;[Red]\(0.0%\)"/>
  </numFmts>
  <fonts count="24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9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56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56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9" fontId="7" fillId="0" borderId="0" applyFont="0" applyFill="0" applyBorder="0" applyAlignment="0" applyProtection="0"/>
    <xf numFmtId="0" fontId="2" fillId="0" borderId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74">
    <xf numFmtId="0" fontId="0" fillId="0" borderId="0" xfId="0"/>
    <xf numFmtId="0" fontId="3" fillId="0" borderId="0" xfId="1" applyFont="1"/>
    <xf numFmtId="0" fontId="5" fillId="3" borderId="0" xfId="1" applyFont="1" applyFill="1" applyAlignment="1">
      <alignment horizontal="center" vertical="center"/>
    </xf>
    <xf numFmtId="0" fontId="5" fillId="3" borderId="3" xfId="2" applyFont="1" applyFill="1" applyBorder="1" applyAlignment="1">
      <alignment horizontal="center" vertical="center" wrapText="1"/>
    </xf>
    <xf numFmtId="0" fontId="5" fillId="3" borderId="4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vertical="center"/>
    </xf>
    <xf numFmtId="164" fontId="3" fillId="4" borderId="1" xfId="2" applyNumberFormat="1" applyFont="1" applyFill="1" applyBorder="1" applyAlignment="1">
      <alignment horizontal="center" vertical="center"/>
    </xf>
    <xf numFmtId="165" fontId="3" fillId="4" borderId="2" xfId="2" applyNumberFormat="1" applyFont="1" applyFill="1" applyBorder="1"/>
    <xf numFmtId="164" fontId="3" fillId="4" borderId="5" xfId="2" applyNumberFormat="1" applyFont="1" applyFill="1" applyBorder="1" applyAlignment="1">
      <alignment horizontal="center" vertical="center"/>
    </xf>
    <xf numFmtId="165" fontId="3" fillId="4" borderId="6" xfId="2" applyNumberFormat="1" applyFont="1" applyFill="1" applyBorder="1"/>
    <xf numFmtId="164" fontId="3" fillId="4" borderId="3" xfId="2" applyNumberFormat="1" applyFont="1" applyFill="1" applyBorder="1" applyAlignment="1">
      <alignment horizontal="center" vertical="center"/>
    </xf>
    <xf numFmtId="165" fontId="3" fillId="4" borderId="4" xfId="2" applyNumberFormat="1" applyFont="1" applyFill="1" applyBorder="1"/>
    <xf numFmtId="0" fontId="6" fillId="3" borderId="0" xfId="2" applyFont="1" applyFill="1" applyAlignment="1">
      <alignment horizontal="center" vertical="center"/>
    </xf>
    <xf numFmtId="165" fontId="3" fillId="6" borderId="2" xfId="2" applyNumberFormat="1" applyFont="1" applyFill="1" applyBorder="1" applyAlignment="1">
      <alignment horizontal="center" vertical="center"/>
    </xf>
    <xf numFmtId="165" fontId="3" fillId="6" borderId="6" xfId="2" applyNumberFormat="1" applyFont="1" applyFill="1" applyBorder="1" applyAlignment="1">
      <alignment horizontal="center" vertical="center"/>
    </xf>
    <xf numFmtId="165" fontId="3" fillId="6" borderId="4" xfId="2" applyNumberFormat="1" applyFont="1" applyFill="1" applyBorder="1" applyAlignment="1">
      <alignment horizontal="center" vertical="center"/>
    </xf>
    <xf numFmtId="166" fontId="3" fillId="0" borderId="0" xfId="1" applyNumberFormat="1" applyFont="1"/>
    <xf numFmtId="0" fontId="4" fillId="2" borderId="7" xfId="2" applyFont="1" applyFill="1" applyBorder="1" applyAlignment="1">
      <alignment vertical="center"/>
    </xf>
    <xf numFmtId="0" fontId="3" fillId="0" borderId="8" xfId="1" applyFont="1" applyBorder="1"/>
    <xf numFmtId="166" fontId="3" fillId="7" borderId="1" xfId="2" applyNumberFormat="1" applyFont="1" applyFill="1" applyBorder="1" applyAlignment="1">
      <alignment horizontal="center" vertical="center"/>
    </xf>
    <xf numFmtId="166" fontId="3" fillId="7" borderId="5" xfId="2" applyNumberFormat="1" applyFont="1" applyFill="1" applyBorder="1" applyAlignment="1">
      <alignment horizontal="center" vertical="center"/>
    </xf>
    <xf numFmtId="166" fontId="3" fillId="7" borderId="3" xfId="2" applyNumberFormat="1" applyFont="1" applyFill="1" applyBorder="1" applyAlignment="1">
      <alignment horizontal="center" vertical="center"/>
    </xf>
    <xf numFmtId="166" fontId="3" fillId="13" borderId="1" xfId="2" applyNumberFormat="1" applyFont="1" applyFill="1" applyBorder="1" applyAlignment="1">
      <alignment horizontal="center" vertical="center"/>
    </xf>
    <xf numFmtId="165" fontId="3" fillId="13" borderId="2" xfId="2" applyNumberFormat="1" applyFont="1" applyFill="1" applyBorder="1" applyAlignment="1">
      <alignment horizontal="center" vertical="center"/>
    </xf>
    <xf numFmtId="166" fontId="3" fillId="13" borderId="5" xfId="2" applyNumberFormat="1" applyFont="1" applyFill="1" applyBorder="1" applyAlignment="1">
      <alignment horizontal="center" vertical="center"/>
    </xf>
    <xf numFmtId="165" fontId="3" fillId="13" borderId="6" xfId="2" applyNumberFormat="1" applyFont="1" applyFill="1" applyBorder="1" applyAlignment="1">
      <alignment horizontal="center" vertical="center"/>
    </xf>
    <xf numFmtId="166" fontId="3" fillId="13" borderId="3" xfId="2" applyNumberFormat="1" applyFont="1" applyFill="1" applyBorder="1" applyAlignment="1">
      <alignment horizontal="center" vertical="center"/>
    </xf>
    <xf numFmtId="165" fontId="3" fillId="13" borderId="4" xfId="2" applyNumberFormat="1" applyFont="1" applyFill="1" applyBorder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13" fillId="0" borderId="0" xfId="6" applyFont="1" applyAlignment="1" applyProtection="1"/>
    <xf numFmtId="0" fontId="14" fillId="0" borderId="0" xfId="0" applyFont="1"/>
    <xf numFmtId="0" fontId="15" fillId="0" borderId="0" xfId="0" applyFont="1"/>
    <xf numFmtId="0" fontId="12" fillId="0" borderId="0" xfId="0" applyFont="1" applyAlignment="1">
      <alignment horizontal="left" indent="2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1"/>
    </xf>
    <xf numFmtId="0" fontId="9" fillId="0" borderId="0" xfId="0" applyFont="1"/>
    <xf numFmtId="0" fontId="12" fillId="0" borderId="0" xfId="2" applyFont="1" applyFill="1" applyBorder="1" applyAlignment="1">
      <alignment vertical="center"/>
    </xf>
    <xf numFmtId="0" fontId="17" fillId="0" borderId="0" xfId="4" applyFont="1" applyAlignment="1">
      <alignment vertical="center"/>
    </xf>
    <xf numFmtId="0" fontId="15" fillId="0" borderId="0" xfId="4" applyFont="1" applyAlignment="1">
      <alignment vertical="center"/>
    </xf>
    <xf numFmtId="0" fontId="21" fillId="0" borderId="0" xfId="2" applyFont="1" applyFill="1" applyBorder="1" applyAlignment="1">
      <alignment horizontal="center" vertical="center"/>
    </xf>
    <xf numFmtId="0" fontId="22" fillId="2" borderId="7" xfId="2" applyFont="1" applyFill="1" applyBorder="1" applyAlignment="1" applyProtection="1">
      <alignment vertical="center" wrapText="1"/>
      <protection locked="0"/>
    </xf>
    <xf numFmtId="49" fontId="16" fillId="4" borderId="7" xfId="2" applyNumberFormat="1" applyFont="1" applyFill="1" applyBorder="1" applyAlignment="1" applyProtection="1">
      <alignment horizontal="center" vertical="center" wrapText="1"/>
      <protection locked="0"/>
    </xf>
    <xf numFmtId="0" fontId="16" fillId="5" borderId="7" xfId="2" applyNumberFormat="1" applyFont="1" applyFill="1" applyBorder="1" applyAlignment="1" applyProtection="1">
      <alignment horizontal="center" vertical="center" wrapText="1"/>
      <protection locked="0"/>
    </xf>
    <xf numFmtId="0" fontId="12" fillId="10" borderId="7" xfId="2" applyNumberFormat="1" applyFont="1" applyFill="1" applyBorder="1" applyAlignment="1" applyProtection="1">
      <alignment horizontal="center" vertical="center"/>
      <protection locked="0"/>
    </xf>
    <xf numFmtId="164" fontId="3" fillId="0" borderId="0" xfId="1" applyNumberFormat="1" applyFont="1"/>
    <xf numFmtId="165" fontId="3" fillId="0" borderId="0" xfId="1" applyNumberFormat="1" applyFont="1"/>
    <xf numFmtId="168" fontId="16" fillId="4" borderId="7" xfId="2" applyNumberFormat="1" applyFont="1" applyFill="1" applyBorder="1" applyAlignment="1" applyProtection="1">
      <alignment horizontal="center" vertical="center" wrapText="1"/>
      <protection locked="0"/>
    </xf>
    <xf numFmtId="0" fontId="22" fillId="2" borderId="7" xfId="2" applyFont="1" applyFill="1" applyBorder="1" applyAlignment="1">
      <alignment horizontal="center" vertical="center" wrapText="1"/>
    </xf>
    <xf numFmtId="167" fontId="12" fillId="11" borderId="7" xfId="2" applyNumberFormat="1" applyFont="1" applyFill="1" applyBorder="1" applyAlignment="1">
      <alignment horizontal="center" vertical="center"/>
    </xf>
    <xf numFmtId="170" fontId="23" fillId="4" borderId="7" xfId="2" applyNumberFormat="1" applyFont="1" applyFill="1" applyBorder="1" applyAlignment="1" applyProtection="1">
      <alignment horizontal="center" vertical="center" wrapText="1"/>
      <protection locked="0"/>
    </xf>
    <xf numFmtId="169" fontId="16" fillId="4" borderId="7" xfId="2" applyNumberFormat="1" applyFont="1" applyFill="1" applyBorder="1" applyAlignment="1" applyProtection="1">
      <alignment horizontal="center" vertical="center" wrapText="1"/>
      <protection locked="0"/>
    </xf>
    <xf numFmtId="0" fontId="23" fillId="4" borderId="7" xfId="2" applyFont="1" applyFill="1" applyBorder="1" applyAlignment="1" applyProtection="1">
      <alignment horizontal="center" vertical="center" wrapText="1"/>
      <protection locked="0"/>
    </xf>
    <xf numFmtId="164" fontId="16" fillId="4" borderId="7" xfId="3" applyNumberFormat="1" applyFont="1" applyFill="1" applyBorder="1" applyAlignment="1" applyProtection="1">
      <alignment horizontal="center" vertical="center" wrapText="1"/>
      <protection locked="0"/>
    </xf>
    <xf numFmtId="0" fontId="12" fillId="11" borderId="7" xfId="2" applyNumberFormat="1" applyFont="1" applyFill="1" applyBorder="1" applyAlignment="1">
      <alignment horizontal="center" vertical="center"/>
    </xf>
    <xf numFmtId="0" fontId="16" fillId="12" borderId="7" xfId="2" applyFont="1" applyFill="1" applyBorder="1" applyAlignment="1" applyProtection="1">
      <alignment horizontal="center" vertical="center" wrapText="1"/>
      <protection locked="0"/>
    </xf>
    <xf numFmtId="10" fontId="3" fillId="0" borderId="0" xfId="1" applyNumberFormat="1" applyFont="1"/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164" fontId="3" fillId="0" borderId="9" xfId="1" applyNumberFormat="1" applyFont="1" applyBorder="1" applyAlignment="1">
      <alignment horizontal="center" vertical="center" wrapText="1"/>
    </xf>
    <xf numFmtId="164" fontId="3" fillId="0" borderId="10" xfId="1" applyNumberFormat="1" applyFont="1" applyBorder="1" applyAlignment="1">
      <alignment horizontal="center" vertical="center" wrapText="1"/>
    </xf>
    <xf numFmtId="164" fontId="3" fillId="13" borderId="9" xfId="1" applyNumberFormat="1" applyFont="1" applyFill="1" applyBorder="1" applyAlignment="1">
      <alignment horizontal="center" vertical="center" wrapText="1"/>
    </xf>
    <xf numFmtId="164" fontId="3" fillId="13" borderId="10" xfId="1" applyNumberFormat="1" applyFont="1" applyFill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49" fontId="18" fillId="8" borderId="9" xfId="5" applyNumberFormat="1" applyFont="1" applyFill="1" applyBorder="1" applyAlignment="1">
      <alignment horizontal="center" vertical="center" wrapText="1"/>
    </xf>
    <xf numFmtId="49" fontId="18" fillId="8" borderId="11" xfId="5" applyNumberFormat="1" applyFont="1" applyFill="1" applyBorder="1" applyAlignment="1">
      <alignment horizontal="center" vertical="center" wrapText="1"/>
    </xf>
    <xf numFmtId="49" fontId="18" fillId="8" borderId="10" xfId="5" applyNumberFormat="1" applyFont="1" applyFill="1" applyBorder="1" applyAlignment="1">
      <alignment horizontal="center" vertical="center" wrapText="1"/>
    </xf>
    <xf numFmtId="0" fontId="19" fillId="9" borderId="9" xfId="2" applyFont="1" applyFill="1" applyBorder="1" applyAlignment="1">
      <alignment horizontal="center" vertical="center"/>
    </xf>
    <xf numFmtId="0" fontId="19" fillId="9" borderId="11" xfId="2" applyFont="1" applyFill="1" applyBorder="1" applyAlignment="1">
      <alignment horizontal="center" vertical="center"/>
    </xf>
    <xf numFmtId="0" fontId="20" fillId="0" borderId="11" xfId="2" applyFont="1" applyBorder="1" applyAlignment="1">
      <alignment horizontal="center" vertical="center"/>
    </xf>
    <xf numFmtId="0" fontId="20" fillId="0" borderId="10" xfId="2" applyFont="1" applyBorder="1" applyAlignment="1">
      <alignment horizontal="center" vertical="center"/>
    </xf>
  </cellXfs>
  <cellStyles count="8">
    <cellStyle name="=C:\WINNT\SYSTEM32\COMMAND.COM 2" xfId="2"/>
    <cellStyle name="Heading 4 2" xfId="5"/>
    <cellStyle name="Hyperlink" xfId="6" builtinId="8"/>
    <cellStyle name="Normal" xfId="0" builtinId="0"/>
    <cellStyle name="Normal 2" xfId="4"/>
    <cellStyle name="Normal 3" xfId="7"/>
    <cellStyle name="Normal_Copy of WSC - CDCM Volatility YOY National - Updated Mar 11" xfId="1"/>
    <cellStyle name="Percent" xfId="3" builtinId="5"/>
  </cellStyles>
  <dxfs count="2"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1</xdr:row>
      <xdr:rowOff>66676</xdr:rowOff>
    </xdr:from>
    <xdr:to>
      <xdr:col>24</xdr:col>
      <xdr:colOff>466725</xdr:colOff>
      <xdr:row>1</xdr:row>
      <xdr:rowOff>504826</xdr:rowOff>
    </xdr:to>
    <xdr:sp macro="" textlink="">
      <xdr:nvSpPr>
        <xdr:cNvPr id="4" name="TextBox 3"/>
        <xdr:cNvSpPr txBox="1"/>
      </xdr:nvSpPr>
      <xdr:spPr>
        <a:xfrm>
          <a:off x="161924" y="266701"/>
          <a:ext cx="11420476" cy="438150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GB" sz="2400">
              <a:solidFill>
                <a:schemeClr val="bg1"/>
              </a:solidFill>
            </a:rPr>
            <a:t>TME</a:t>
          </a:r>
          <a:r>
            <a:rPr lang="en-GB" sz="2400" baseline="0">
              <a:solidFill>
                <a:schemeClr val="bg1"/>
              </a:solidFill>
            </a:rPr>
            <a:t> </a:t>
          </a:r>
          <a:r>
            <a:rPr lang="en-GB" sz="2400">
              <a:solidFill>
                <a:schemeClr val="bg1"/>
              </a:solidFill>
            </a:rPr>
            <a:t>YoY</a:t>
          </a:r>
          <a:r>
            <a:rPr lang="en-GB" sz="2400" baseline="0">
              <a:solidFill>
                <a:schemeClr val="bg1"/>
              </a:solidFill>
            </a:rPr>
            <a:t> Tariff Disturbance Analysis - WPD South Wales</a:t>
          </a:r>
          <a:endParaRPr lang="en-GB" sz="2400">
            <a:solidFill>
              <a:schemeClr val="bg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vApr14/TME%20Volatility%20V2%20131213/South%20West/South%20West%20Apr13%20CDCM%20DCP130%20Indicitives%20volatility%20modev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vApr15/CDCM%20Models/Pre%20release%20CDCM%20downloaded%2002122014/CDCM%20Model_1%20April%202015%20Pre-Release%20-%20South%20Wal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evApr14/CDCM%20Models/Indicatives/CDCM_Model_SWAE_102_1_April_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Input"/>
      <sheetName val="LAFs"/>
      <sheetName val="DRM"/>
      <sheetName val="SM"/>
      <sheetName val="Loads"/>
      <sheetName val="Multi"/>
      <sheetName val="SMD"/>
      <sheetName val="AMD"/>
      <sheetName val="Otex"/>
      <sheetName val="Contrib"/>
      <sheetName val="Yard"/>
      <sheetName val="Standing"/>
      <sheetName val="NHH"/>
      <sheetName val="Reactive"/>
      <sheetName val="Aggreg"/>
      <sheetName val="Revenue"/>
      <sheetName val="Scaler"/>
      <sheetName val="Adjust"/>
      <sheetName val="Tariffs"/>
      <sheetName val="Summary"/>
      <sheetName val="M-ATW"/>
      <sheetName val="M-Rev"/>
      <sheetName val="CData"/>
      <sheetName val="CTa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5">
          <cell r="A15" t="str">
            <v>Domestic Unrestricted</v>
          </cell>
          <cell r="B15" t="str">
            <v>#VALUE!</v>
          </cell>
          <cell r="C15">
            <v>1</v>
          </cell>
          <cell r="D15">
            <v>3.3450000000000002</v>
          </cell>
          <cell r="E15">
            <v>0</v>
          </cell>
          <cell r="F15">
            <v>0</v>
          </cell>
          <cell r="G15">
            <v>4.2300000000000004</v>
          </cell>
          <cell r="H15">
            <v>0</v>
          </cell>
          <cell r="I15">
            <v>0</v>
          </cell>
        </row>
        <row r="16">
          <cell r="A16" t="str">
            <v>Domestic Two Rate</v>
          </cell>
          <cell r="B16" t="str">
            <v>#VALUE!</v>
          </cell>
          <cell r="C16">
            <v>2</v>
          </cell>
          <cell r="D16">
            <v>4.0469999999999997</v>
          </cell>
          <cell r="E16">
            <v>0.25600000000000001</v>
          </cell>
          <cell r="F16">
            <v>0</v>
          </cell>
          <cell r="G16">
            <v>4.2300000000000004</v>
          </cell>
          <cell r="H16">
            <v>0</v>
          </cell>
          <cell r="I16">
            <v>0</v>
          </cell>
        </row>
        <row r="17">
          <cell r="A17" t="str">
            <v>Domestic Off Peak (related MPAN)</v>
          </cell>
          <cell r="B17" t="str">
            <v>#VALUE!</v>
          </cell>
          <cell r="C17">
            <v>2</v>
          </cell>
          <cell r="D17">
            <v>0.23499999999999999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A18" t="str">
            <v>Small Non Domestic Unrestricted</v>
          </cell>
          <cell r="B18" t="str">
            <v>#VALUE!</v>
          </cell>
          <cell r="C18">
            <v>3</v>
          </cell>
          <cell r="D18">
            <v>2.5409999999999999</v>
          </cell>
          <cell r="E18">
            <v>0</v>
          </cell>
          <cell r="F18">
            <v>0</v>
          </cell>
          <cell r="G18">
            <v>6.59</v>
          </cell>
          <cell r="H18">
            <v>0</v>
          </cell>
          <cell r="I18">
            <v>0</v>
          </cell>
        </row>
        <row r="19">
          <cell r="A19" t="str">
            <v>Small Non Domestic Two Rate</v>
          </cell>
          <cell r="B19" t="str">
            <v>#VALUE!</v>
          </cell>
          <cell r="C19">
            <v>4</v>
          </cell>
          <cell r="D19">
            <v>2.8719999999999999</v>
          </cell>
          <cell r="E19">
            <v>0.23499999999999999</v>
          </cell>
          <cell r="F19">
            <v>0</v>
          </cell>
          <cell r="G19">
            <v>6.59</v>
          </cell>
          <cell r="H19">
            <v>0</v>
          </cell>
          <cell r="I19">
            <v>0</v>
          </cell>
        </row>
        <row r="20">
          <cell r="A20" t="str">
            <v>Small Non Domestic Off Peak (related MPAN)</v>
          </cell>
          <cell r="B20" t="str">
            <v>#VALUE!</v>
          </cell>
          <cell r="C20">
            <v>4</v>
          </cell>
          <cell r="D20">
            <v>0.22700000000000001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A21" t="str">
            <v>LV Medium Non-Domestic</v>
          </cell>
          <cell r="B21" t="str">
            <v>#VALUE!</v>
          </cell>
          <cell r="C21" t="str">
            <v>5-8</v>
          </cell>
          <cell r="D21">
            <v>2.5739999999999998</v>
          </cell>
          <cell r="E21">
            <v>0.22600000000000001</v>
          </cell>
          <cell r="F21">
            <v>0</v>
          </cell>
          <cell r="G21">
            <v>35.44</v>
          </cell>
          <cell r="H21">
            <v>0</v>
          </cell>
          <cell r="I21">
            <v>0</v>
          </cell>
        </row>
        <row r="22">
          <cell r="A22" t="str">
            <v>LV Sub Medium Non-Domestic</v>
          </cell>
          <cell r="B22" t="str">
            <v>#VALUE!</v>
          </cell>
          <cell r="C22" t="str">
            <v>5-8</v>
          </cell>
          <cell r="D22">
            <v>2.4449999999999998</v>
          </cell>
          <cell r="E22">
            <v>0.20300000000000001</v>
          </cell>
          <cell r="F22">
            <v>0</v>
          </cell>
          <cell r="G22">
            <v>22.1</v>
          </cell>
          <cell r="H22">
            <v>0</v>
          </cell>
          <cell r="I22">
            <v>0</v>
          </cell>
        </row>
        <row r="23">
          <cell r="A23" t="str">
            <v>HV Medium Non-Domestic</v>
          </cell>
          <cell r="B23" t="str">
            <v>#VALUE!</v>
          </cell>
          <cell r="C23" t="str">
            <v>5-8</v>
          </cell>
          <cell r="D23">
            <v>2.6080000000000001</v>
          </cell>
          <cell r="E23">
            <v>0.13200000000000001</v>
          </cell>
          <cell r="F23">
            <v>0</v>
          </cell>
          <cell r="G23">
            <v>159.6</v>
          </cell>
          <cell r="H23">
            <v>0</v>
          </cell>
          <cell r="I23">
            <v>0</v>
          </cell>
        </row>
        <row r="24">
          <cell r="A24" t="str">
            <v>LV HH Metered</v>
          </cell>
          <cell r="B24" t="str">
            <v>#VALUE!</v>
          </cell>
          <cell r="D24">
            <v>24.408000000000001</v>
          </cell>
          <cell r="E24">
            <v>0.28699999999999998</v>
          </cell>
          <cell r="F24">
            <v>0.161</v>
          </cell>
          <cell r="G24">
            <v>9.0500000000000007</v>
          </cell>
          <cell r="H24">
            <v>2.6</v>
          </cell>
          <cell r="I24">
            <v>0.38200000000000001</v>
          </cell>
        </row>
        <row r="25">
          <cell r="A25" t="str">
            <v>LV Sub HH Metered</v>
          </cell>
          <cell r="B25" t="str">
            <v>#VALUE!</v>
          </cell>
          <cell r="D25">
            <v>22.431000000000001</v>
          </cell>
          <cell r="E25">
            <v>0.17</v>
          </cell>
          <cell r="F25">
            <v>0.115</v>
          </cell>
          <cell r="G25">
            <v>6.54</v>
          </cell>
          <cell r="H25">
            <v>2.87</v>
          </cell>
          <cell r="I25">
            <v>0.318</v>
          </cell>
        </row>
        <row r="26">
          <cell r="A26" t="str">
            <v>HV HH Metered</v>
          </cell>
          <cell r="B26" t="str">
            <v>#VALUE!</v>
          </cell>
          <cell r="D26">
            <v>18.907</v>
          </cell>
          <cell r="E26">
            <v>7.1999999999999995E-2</v>
          </cell>
          <cell r="F26">
            <v>7.0999999999999994E-2</v>
          </cell>
          <cell r="G26">
            <v>72.95</v>
          </cell>
          <cell r="H26">
            <v>2.2200000000000002</v>
          </cell>
          <cell r="I26">
            <v>0.25</v>
          </cell>
        </row>
        <row r="27">
          <cell r="A27" t="str">
            <v>HV Sub HH Metered</v>
          </cell>
          <cell r="B27" t="str">
            <v>#VALUE!</v>
          </cell>
          <cell r="D27">
            <v>17.167000000000002</v>
          </cell>
          <cell r="E27">
            <v>3.4000000000000002E-2</v>
          </cell>
          <cell r="F27">
            <v>5.2999999999999999E-2</v>
          </cell>
          <cell r="G27">
            <v>72.95</v>
          </cell>
          <cell r="H27">
            <v>1.55</v>
          </cell>
          <cell r="I27">
            <v>0.186</v>
          </cell>
        </row>
        <row r="28">
          <cell r="A28" t="str">
            <v>NHH UMS category A</v>
          </cell>
          <cell r="B28" t="str">
            <v>#VALUE!</v>
          </cell>
          <cell r="C28">
            <v>8</v>
          </cell>
          <cell r="D28">
            <v>2.3889999999999998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A29" t="str">
            <v>NHH UMS category B</v>
          </cell>
          <cell r="B29" t="str">
            <v>#VALUE!</v>
          </cell>
          <cell r="C29">
            <v>1</v>
          </cell>
          <cell r="D29">
            <v>3.5659999999999998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A30" t="str">
            <v>NHH UMS category C</v>
          </cell>
          <cell r="B30" t="str">
            <v>#VALUE!</v>
          </cell>
          <cell r="C30">
            <v>1</v>
          </cell>
          <cell r="D30">
            <v>6.03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A31" t="str">
            <v>NHH UMS category D</v>
          </cell>
          <cell r="B31" t="str">
            <v>#VALUE!</v>
          </cell>
          <cell r="C31">
            <v>1</v>
          </cell>
          <cell r="D31">
            <v>1.5509999999999999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A32" t="str">
            <v>LV UMS (Pseudo HH Metered)</v>
          </cell>
          <cell r="B32" t="str">
            <v>#VALUE!</v>
          </cell>
          <cell r="D32">
            <v>78.921999999999997</v>
          </cell>
          <cell r="E32">
            <v>1.1779999999999999</v>
          </cell>
          <cell r="F32">
            <v>0.90400000000000003</v>
          </cell>
          <cell r="G32">
            <v>0</v>
          </cell>
          <cell r="H32">
            <v>0</v>
          </cell>
          <cell r="I32">
            <v>0</v>
          </cell>
        </row>
        <row r="33">
          <cell r="A33" t="str">
            <v>LV Generation NHH</v>
          </cell>
          <cell r="B33" t="str">
            <v>#VALUE!</v>
          </cell>
          <cell r="C33">
            <v>8</v>
          </cell>
          <cell r="D33">
            <v>-0.64900000000000002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A34" t="str">
            <v>LV Sub Generation NHH</v>
          </cell>
          <cell r="B34" t="str">
            <v>#VALUE!</v>
          </cell>
          <cell r="C34">
            <v>8</v>
          </cell>
          <cell r="D34">
            <v>-0.59799999999999998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A35" t="str">
            <v>LV Generation Intermittent</v>
          </cell>
          <cell r="B35" t="str">
            <v>#VALUE!</v>
          </cell>
          <cell r="D35">
            <v>-0.64900000000000002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0.14699999999999999</v>
          </cell>
        </row>
        <row r="36">
          <cell r="A36" t="str">
            <v>LV Generation Non-Intermittent</v>
          </cell>
          <cell r="B36" t="str">
            <v>#VALUE!</v>
          </cell>
          <cell r="D36">
            <v>-7.4779999999999998</v>
          </cell>
          <cell r="E36">
            <v>-0.29899999999999999</v>
          </cell>
          <cell r="F36">
            <v>-0.157</v>
          </cell>
          <cell r="G36">
            <v>0</v>
          </cell>
          <cell r="H36">
            <v>0</v>
          </cell>
          <cell r="I36">
            <v>0.14699999999999999</v>
          </cell>
        </row>
        <row r="37">
          <cell r="A37" t="str">
            <v>LV Sub Generation Intermittent</v>
          </cell>
          <cell r="B37" t="str">
            <v>#VALUE!</v>
          </cell>
          <cell r="D37">
            <v>-0.59799999999999998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0.126</v>
          </cell>
        </row>
        <row r="38">
          <cell r="A38" t="str">
            <v>LV Sub Generation Non-Intermittent</v>
          </cell>
          <cell r="B38" t="str">
            <v>#VALUE!</v>
          </cell>
          <cell r="D38">
            <v>-7.008</v>
          </cell>
          <cell r="E38">
            <v>-0.26200000000000001</v>
          </cell>
          <cell r="F38">
            <v>-0.14199999999999999</v>
          </cell>
          <cell r="G38">
            <v>0</v>
          </cell>
          <cell r="H38">
            <v>0</v>
          </cell>
          <cell r="I38">
            <v>0.126</v>
          </cell>
        </row>
        <row r="39">
          <cell r="A39" t="str">
            <v>HV Generation Intermittent</v>
          </cell>
          <cell r="B39" t="str">
            <v>#VALUE!</v>
          </cell>
          <cell r="D39">
            <v>-0.36799999999999999</v>
          </cell>
          <cell r="E39">
            <v>0</v>
          </cell>
          <cell r="F39">
            <v>0</v>
          </cell>
          <cell r="G39">
            <v>31.35</v>
          </cell>
          <cell r="H39">
            <v>0</v>
          </cell>
          <cell r="I39">
            <v>9.1999999999999998E-2</v>
          </cell>
        </row>
        <row r="40">
          <cell r="A40" t="str">
            <v>HV Generation Non-Intermittent</v>
          </cell>
          <cell r="B40" t="str">
            <v>#VALUE!</v>
          </cell>
          <cell r="D40">
            <v>-4.8339999999999996</v>
          </cell>
          <cell r="E40">
            <v>-9.6000000000000002E-2</v>
          </cell>
          <cell r="F40">
            <v>-7.6999999999999999E-2</v>
          </cell>
          <cell r="G40">
            <v>31.35</v>
          </cell>
          <cell r="H40">
            <v>0</v>
          </cell>
          <cell r="I40">
            <v>9.1999999999999998E-2</v>
          </cell>
        </row>
        <row r="41">
          <cell r="A41" t="str">
            <v>HV Sub Generation Intermittent</v>
          </cell>
          <cell r="B41" t="str">
            <v>#VALUE!</v>
          </cell>
          <cell r="D41">
            <v>-0.33600000000000002</v>
          </cell>
          <cell r="E41">
            <v>0</v>
          </cell>
          <cell r="F41">
            <v>0</v>
          </cell>
          <cell r="G41">
            <v>31.35</v>
          </cell>
          <cell r="H41">
            <v>0</v>
          </cell>
          <cell r="I41">
            <v>6.6000000000000003E-2</v>
          </cell>
        </row>
        <row r="42">
          <cell r="A42" t="str">
            <v>HV Sub Generation Non-Intermittent</v>
          </cell>
          <cell r="B42" t="str">
            <v>#VALUE!</v>
          </cell>
          <cell r="D42">
            <v>-4.5129999999999999</v>
          </cell>
          <cell r="E42">
            <v>-7.4999999999999997E-2</v>
          </cell>
          <cell r="F42">
            <v>-6.9000000000000006E-2</v>
          </cell>
          <cell r="G42">
            <v>31.35</v>
          </cell>
          <cell r="H42">
            <v>0</v>
          </cell>
          <cell r="I42">
            <v>6.6000000000000003E-2</v>
          </cell>
        </row>
      </sheetData>
      <sheetData sheetId="20">
        <row r="57">
          <cell r="A57" t="str">
            <v>Domestic Unrestricted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"/>
      <sheetName val="LAFs"/>
      <sheetName val="DRM"/>
      <sheetName val="SM"/>
      <sheetName val="Loads"/>
      <sheetName val="Multi"/>
      <sheetName val="SMD"/>
      <sheetName val="AMD"/>
      <sheetName val="Otex"/>
      <sheetName val="Contrib"/>
      <sheetName val="Yard"/>
      <sheetName val="Standing"/>
      <sheetName val="AggCap"/>
      <sheetName val="Reactive"/>
      <sheetName val="Aggreg"/>
      <sheetName val="Revenue"/>
      <sheetName val="Scaler"/>
      <sheetName val="Adjust"/>
      <sheetName val="Tariffs"/>
      <sheetName val="Summary"/>
      <sheetName val="M-ATW"/>
      <sheetName val="M-Rev"/>
      <sheetName val="CData"/>
      <sheetName val="CTa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">
          <cell r="A1" t="str">
            <v>Tariffs for WPD South Wales in April 15 (DCP179)</v>
          </cell>
        </row>
        <row r="3">
          <cell r="A3" t="str">
            <v>3701. Tariffs</v>
          </cell>
        </row>
        <row r="4">
          <cell r="A4" t="str">
            <v>Data sources:</v>
          </cell>
        </row>
        <row r="5">
          <cell r="A5" t="str">
            <v>x1 = 3607. Unit rate 1 p/kWh (in Tariffs)</v>
          </cell>
        </row>
        <row r="6">
          <cell r="A6" t="str">
            <v>x2 = 3607. Unit rate 2 p/kWh (in Tariffs)</v>
          </cell>
        </row>
        <row r="7">
          <cell r="A7" t="str">
            <v>x3 = 3607. Unit rate 3 p/kWh (in Tariffs)</v>
          </cell>
        </row>
        <row r="8">
          <cell r="A8" t="str">
            <v>x4 = 3607. Fixed charge p/MPAN/day (in Tariffs)</v>
          </cell>
        </row>
        <row r="9">
          <cell r="A9" t="str">
            <v>x5 = 3607. Capacity charge p/kVA/day (in Tariffs)</v>
          </cell>
        </row>
        <row r="10">
          <cell r="A10" t="str">
            <v>x6 = 3607. Reactive power charge p/kVArh (in Tariffs)</v>
          </cell>
        </row>
        <row r="11">
          <cell r="A11" t="str">
            <v>Kind:</v>
          </cell>
          <cell r="B11" t="str">
            <v>Input data</v>
          </cell>
          <cell r="C11" t="str">
            <v>Fixed data</v>
          </cell>
          <cell r="D11" t="str">
            <v>Copy cells</v>
          </cell>
          <cell r="E11" t="str">
            <v>Copy cells</v>
          </cell>
          <cell r="F11" t="str">
            <v>Copy cells</v>
          </cell>
          <cell r="G11" t="str">
            <v>Copy cells</v>
          </cell>
          <cell r="H11" t="str">
            <v>Copy cells</v>
          </cell>
          <cell r="I11" t="str">
            <v>Copy cells</v>
          </cell>
        </row>
        <row r="12">
          <cell r="A12" t="str">
            <v>Formula:</v>
          </cell>
          <cell r="B12" t="str">
            <v/>
          </cell>
          <cell r="C12" t="str">
            <v/>
          </cell>
          <cell r="D12" t="str">
            <v>= x1</v>
          </cell>
          <cell r="E12" t="str">
            <v>= x2</v>
          </cell>
          <cell r="F12" t="str">
            <v>= x3</v>
          </cell>
          <cell r="G12" t="str">
            <v>= x4</v>
          </cell>
          <cell r="H12" t="str">
            <v>= x5</v>
          </cell>
          <cell r="I12" t="str">
            <v>= x6</v>
          </cell>
        </row>
        <row r="14">
          <cell r="B14" t="str">
            <v>Open LLFCs</v>
          </cell>
          <cell r="C14" t="str">
            <v>PCs</v>
          </cell>
          <cell r="D14" t="str">
            <v>Unit rate 1 p/kWh</v>
          </cell>
          <cell r="E14" t="str">
            <v>Unit rate 2 p/kWh</v>
          </cell>
          <cell r="F14" t="str">
            <v>Unit rate 3 p/kWh</v>
          </cell>
          <cell r="G14" t="str">
            <v>Fixed charge p/MPAN/day</v>
          </cell>
          <cell r="H14" t="str">
            <v>Capacity charge p/kVA/day</v>
          </cell>
          <cell r="I14" t="str">
            <v>Reactive power charge p/kVArh</v>
          </cell>
        </row>
        <row r="15">
          <cell r="A15" t="str">
            <v>Domestic Unrestricted</v>
          </cell>
          <cell r="B15" t="str">
            <v>#VALUE!</v>
          </cell>
          <cell r="C15">
            <v>1</v>
          </cell>
          <cell r="D15">
            <v>2.6230000000000002</v>
          </cell>
          <cell r="E15">
            <v>0</v>
          </cell>
          <cell r="F15">
            <v>0</v>
          </cell>
          <cell r="G15">
            <v>3.97</v>
          </cell>
          <cell r="H15">
            <v>0</v>
          </cell>
          <cell r="I15">
            <v>0</v>
          </cell>
        </row>
        <row r="16">
          <cell r="A16" t="str">
            <v>Domestic Two Rate</v>
          </cell>
          <cell r="B16" t="str">
            <v>#VALUE!</v>
          </cell>
          <cell r="C16">
            <v>2</v>
          </cell>
          <cell r="D16">
            <v>2.8380000000000001</v>
          </cell>
          <cell r="E16">
            <v>0.185</v>
          </cell>
          <cell r="F16">
            <v>0</v>
          </cell>
          <cell r="G16">
            <v>3.97</v>
          </cell>
          <cell r="H16">
            <v>0</v>
          </cell>
          <cell r="I16">
            <v>0</v>
          </cell>
        </row>
        <row r="17">
          <cell r="A17" t="str">
            <v>Domestic Off Peak (related MPAN)</v>
          </cell>
          <cell r="B17" t="str">
            <v>#VALUE!</v>
          </cell>
          <cell r="C17">
            <v>2</v>
          </cell>
          <cell r="D17">
            <v>0.27300000000000002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A18" t="str">
            <v>Small Non Domestic Unrestricted</v>
          </cell>
          <cell r="B18" t="str">
            <v>#VALUE!</v>
          </cell>
          <cell r="C18">
            <v>3</v>
          </cell>
          <cell r="D18">
            <v>2.0630000000000002</v>
          </cell>
          <cell r="E18">
            <v>0</v>
          </cell>
          <cell r="F18">
            <v>0</v>
          </cell>
          <cell r="G18">
            <v>6.91</v>
          </cell>
          <cell r="H18">
            <v>0</v>
          </cell>
          <cell r="I18">
            <v>0</v>
          </cell>
        </row>
        <row r="19">
          <cell r="A19" t="str">
            <v>Small Non Domestic Two Rate</v>
          </cell>
          <cell r="B19" t="str">
            <v>#VALUE!</v>
          </cell>
          <cell r="C19">
            <v>4</v>
          </cell>
          <cell r="D19">
            <v>2.6539999999999999</v>
          </cell>
          <cell r="E19">
            <v>0.23699999999999999</v>
          </cell>
          <cell r="F19">
            <v>0</v>
          </cell>
          <cell r="G19">
            <v>6.91</v>
          </cell>
          <cell r="H19">
            <v>0</v>
          </cell>
          <cell r="I19">
            <v>0</v>
          </cell>
        </row>
        <row r="20">
          <cell r="A20" t="str">
            <v>Small Non Domestic Off Peak (related MPAN)</v>
          </cell>
          <cell r="B20" t="str">
            <v>#VALUE!</v>
          </cell>
          <cell r="C20">
            <v>4</v>
          </cell>
          <cell r="D20">
            <v>0.28199999999999997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A21" t="str">
            <v>LV Medium Non-Domestic</v>
          </cell>
          <cell r="B21" t="str">
            <v>#VALUE!</v>
          </cell>
          <cell r="C21" t="str">
            <v>5-8</v>
          </cell>
          <cell r="D21">
            <v>2.4750000000000001</v>
          </cell>
          <cell r="E21">
            <v>0.14499999999999999</v>
          </cell>
          <cell r="F21">
            <v>0</v>
          </cell>
          <cell r="G21">
            <v>40.89</v>
          </cell>
          <cell r="H21">
            <v>0</v>
          </cell>
          <cell r="I21">
            <v>0</v>
          </cell>
        </row>
        <row r="22">
          <cell r="A22" t="str">
            <v>LV Sub Medium Non-Domestic</v>
          </cell>
          <cell r="B22" t="str">
            <v>#VALUE!</v>
          </cell>
          <cell r="C22" t="str">
            <v>5-8</v>
          </cell>
          <cell r="D22">
            <v>2.3660000000000001</v>
          </cell>
          <cell r="E22">
            <v>0.13500000000000001</v>
          </cell>
          <cell r="F22">
            <v>0</v>
          </cell>
          <cell r="G22">
            <v>28.51</v>
          </cell>
          <cell r="H22">
            <v>0</v>
          </cell>
          <cell r="I22">
            <v>0</v>
          </cell>
        </row>
        <row r="23">
          <cell r="A23" t="str">
            <v>HV Medium Non-Domestic</v>
          </cell>
          <cell r="B23" t="str">
            <v>#VALUE!</v>
          </cell>
          <cell r="C23" t="str">
            <v>5-8</v>
          </cell>
          <cell r="D23">
            <v>1.679</v>
          </cell>
          <cell r="E23">
            <v>0.08</v>
          </cell>
          <cell r="F23">
            <v>0</v>
          </cell>
          <cell r="G23">
            <v>150.41</v>
          </cell>
          <cell r="H23">
            <v>0</v>
          </cell>
          <cell r="I23">
            <v>0</v>
          </cell>
        </row>
        <row r="24">
          <cell r="A24" t="str">
            <v>LV Network Domestic</v>
          </cell>
          <cell r="B24" t="str">
            <v>#VALUE!</v>
          </cell>
          <cell r="D24">
            <v>15.657999999999999</v>
          </cell>
          <cell r="E24">
            <v>1.5620000000000001</v>
          </cell>
          <cell r="F24">
            <v>0.15</v>
          </cell>
          <cell r="G24">
            <v>3.97</v>
          </cell>
          <cell r="H24">
            <v>0</v>
          </cell>
          <cell r="I24">
            <v>0</v>
          </cell>
        </row>
        <row r="25">
          <cell r="A25" t="str">
            <v>LV Network Non-Domestic Non-CT</v>
          </cell>
          <cell r="B25" t="str">
            <v>#VALUE!</v>
          </cell>
          <cell r="D25">
            <v>15.659000000000001</v>
          </cell>
          <cell r="E25">
            <v>1.56</v>
          </cell>
          <cell r="F25">
            <v>0.15</v>
          </cell>
          <cell r="G25">
            <v>6.91</v>
          </cell>
          <cell r="H25">
            <v>0</v>
          </cell>
          <cell r="I25">
            <v>0</v>
          </cell>
        </row>
        <row r="26">
          <cell r="A26" t="str">
            <v>LV HH Metered</v>
          </cell>
          <cell r="B26" t="str">
            <v>#VALUE!</v>
          </cell>
          <cell r="D26">
            <v>12.048999999999999</v>
          </cell>
          <cell r="E26">
            <v>1.1910000000000001</v>
          </cell>
          <cell r="F26">
            <v>0.11</v>
          </cell>
          <cell r="G26">
            <v>9.9700000000000006</v>
          </cell>
          <cell r="H26">
            <v>2.78</v>
          </cell>
          <cell r="I26">
            <v>0.42699999999999999</v>
          </cell>
        </row>
        <row r="27">
          <cell r="A27" t="str">
            <v>LV Sub HH Metered</v>
          </cell>
          <cell r="B27" t="str">
            <v>#VALUE!</v>
          </cell>
          <cell r="D27">
            <v>9.4309999999999992</v>
          </cell>
          <cell r="E27">
            <v>0.91500000000000004</v>
          </cell>
          <cell r="F27">
            <v>7.9000000000000001E-2</v>
          </cell>
          <cell r="G27">
            <v>7.54</v>
          </cell>
          <cell r="H27">
            <v>3.27</v>
          </cell>
          <cell r="I27">
            <v>0.36599999999999999</v>
          </cell>
        </row>
        <row r="28">
          <cell r="A28" t="str">
            <v>HV HH Metered</v>
          </cell>
          <cell r="B28" t="str">
            <v>#VALUE!</v>
          </cell>
          <cell r="D28">
            <v>8.67</v>
          </cell>
          <cell r="E28">
            <v>0.83499999999999996</v>
          </cell>
          <cell r="F28">
            <v>6.6000000000000003E-2</v>
          </cell>
          <cell r="G28">
            <v>75.819999999999993</v>
          </cell>
          <cell r="H28">
            <v>3.3</v>
          </cell>
          <cell r="I28">
            <v>0.28599999999999998</v>
          </cell>
        </row>
        <row r="29">
          <cell r="A29" t="str">
            <v>NHH UMS category A</v>
          </cell>
          <cell r="B29" t="str">
            <v>#VALUE!</v>
          </cell>
          <cell r="C29">
            <v>8</v>
          </cell>
          <cell r="D29">
            <v>2.2250000000000001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A30" t="str">
            <v>NHH UMS category B</v>
          </cell>
          <cell r="B30" t="str">
            <v>#VALUE!</v>
          </cell>
          <cell r="C30">
            <v>1</v>
          </cell>
          <cell r="D30">
            <v>2.5390000000000001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A31" t="str">
            <v>NHH UMS category C</v>
          </cell>
          <cell r="B31" t="str">
            <v>#VALUE!</v>
          </cell>
          <cell r="C31">
            <v>1</v>
          </cell>
          <cell r="D31">
            <v>3.7919999999999998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A32" t="str">
            <v>NHH UMS category D</v>
          </cell>
          <cell r="B32" t="str">
            <v>#VALUE!</v>
          </cell>
          <cell r="C32">
            <v>1</v>
          </cell>
          <cell r="D32">
            <v>1.9550000000000001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A33" t="str">
            <v>LV UMS (Pseudo HH Metered)</v>
          </cell>
          <cell r="B33" t="str">
            <v>#VALUE!</v>
          </cell>
          <cell r="D33">
            <v>34.201000000000001</v>
          </cell>
          <cell r="E33">
            <v>2.202</v>
          </cell>
          <cell r="F33">
            <v>0.82799999999999996</v>
          </cell>
          <cell r="G33">
            <v>0</v>
          </cell>
          <cell r="H33">
            <v>0</v>
          </cell>
          <cell r="I33">
            <v>0</v>
          </cell>
        </row>
        <row r="34">
          <cell r="A34" t="str">
            <v>LV Generation NHH or Aggregate HH</v>
          </cell>
          <cell r="B34" t="str">
            <v>#VALUE!</v>
          </cell>
          <cell r="C34" t="str">
            <v>8&amp;0</v>
          </cell>
          <cell r="D34">
            <v>-0.81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A35" t="str">
            <v>LV Sub Generation NHH</v>
          </cell>
          <cell r="B35" t="str">
            <v>#VALUE!</v>
          </cell>
          <cell r="C35">
            <v>8</v>
          </cell>
          <cell r="D35">
            <v>-0.745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A36" t="str">
            <v>LV Generation Intermittent</v>
          </cell>
          <cell r="B36" t="str">
            <v>#VALUE!</v>
          </cell>
          <cell r="D36">
            <v>-0.81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0.26500000000000001</v>
          </cell>
        </row>
        <row r="37">
          <cell r="A37" t="str">
            <v>LV Generation Non-Intermittent</v>
          </cell>
          <cell r="B37" t="str">
            <v>#VALUE!</v>
          </cell>
          <cell r="D37">
            <v>-6.5110000000000001</v>
          </cell>
          <cell r="E37">
            <v>-0.64400000000000002</v>
          </cell>
          <cell r="F37">
            <v>-9.8000000000000004E-2</v>
          </cell>
          <cell r="G37">
            <v>0</v>
          </cell>
          <cell r="H37">
            <v>0</v>
          </cell>
          <cell r="I37">
            <v>0.26500000000000001</v>
          </cell>
        </row>
        <row r="38">
          <cell r="A38" t="str">
            <v>LV Sub Generation Intermittent</v>
          </cell>
          <cell r="B38" t="str">
            <v>#VALUE!</v>
          </cell>
          <cell r="D38">
            <v>-0.745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0.23200000000000001</v>
          </cell>
        </row>
        <row r="39">
          <cell r="A39" t="str">
            <v>LV Sub Generation Non-Intermittent</v>
          </cell>
          <cell r="B39" t="str">
            <v>#VALUE!</v>
          </cell>
          <cell r="D39">
            <v>-6.0039999999999996</v>
          </cell>
          <cell r="E39">
            <v>-0.58899999999999997</v>
          </cell>
          <cell r="F39">
            <v>-0.09</v>
          </cell>
          <cell r="G39">
            <v>0</v>
          </cell>
          <cell r="H39">
            <v>0</v>
          </cell>
          <cell r="I39">
            <v>0.23200000000000001</v>
          </cell>
        </row>
        <row r="40">
          <cell r="A40" t="str">
            <v>HV Generation Intermittent</v>
          </cell>
          <cell r="B40" t="str">
            <v>#VALUE!</v>
          </cell>
          <cell r="D40">
            <v>-0.502</v>
          </cell>
          <cell r="E40">
            <v>0</v>
          </cell>
          <cell r="F40">
            <v>0</v>
          </cell>
          <cell r="G40">
            <v>36.630000000000003</v>
          </cell>
          <cell r="H40">
            <v>0</v>
          </cell>
          <cell r="I40">
            <v>0.189</v>
          </cell>
        </row>
        <row r="41">
          <cell r="A41" t="str">
            <v>HV Generation Non-Intermittent</v>
          </cell>
          <cell r="B41" t="str">
            <v>#VALUE!</v>
          </cell>
          <cell r="D41">
            <v>-4.13</v>
          </cell>
          <cell r="E41">
            <v>-0.38100000000000001</v>
          </cell>
          <cell r="F41">
            <v>-6.2E-2</v>
          </cell>
          <cell r="G41">
            <v>36.630000000000003</v>
          </cell>
          <cell r="H41">
            <v>0</v>
          </cell>
          <cell r="I41">
            <v>0.189</v>
          </cell>
        </row>
        <row r="42">
          <cell r="A42" t="str">
            <v>LDNO LV: Domestic Unrestricted</v>
          </cell>
          <cell r="B42" t="str">
            <v>#VALUE!</v>
          </cell>
          <cell r="C42">
            <v>1</v>
          </cell>
          <cell r="D42">
            <v>1.7849999999999999</v>
          </cell>
          <cell r="E42">
            <v>0</v>
          </cell>
          <cell r="F42">
            <v>0</v>
          </cell>
          <cell r="G42">
            <v>2.7</v>
          </cell>
          <cell r="H42">
            <v>0</v>
          </cell>
          <cell r="I42">
            <v>0</v>
          </cell>
        </row>
        <row r="43">
          <cell r="A43" t="str">
            <v>LDNO LV: Domestic Two Rate</v>
          </cell>
          <cell r="B43" t="str">
            <v>#VALUE!</v>
          </cell>
          <cell r="C43">
            <v>2</v>
          </cell>
          <cell r="D43">
            <v>1.931</v>
          </cell>
          <cell r="E43">
            <v>0.126</v>
          </cell>
          <cell r="F43">
            <v>0</v>
          </cell>
          <cell r="G43">
            <v>2.7</v>
          </cell>
          <cell r="H43">
            <v>0</v>
          </cell>
          <cell r="I43">
            <v>0</v>
          </cell>
        </row>
        <row r="44">
          <cell r="A44" t="str">
            <v>LDNO LV: Domestic Off Peak (related MPAN)</v>
          </cell>
          <cell r="B44" t="str">
            <v>#VALUE!</v>
          </cell>
          <cell r="C44">
            <v>2</v>
          </cell>
          <cell r="D44">
            <v>0.186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A45" t="str">
            <v>LDNO LV: Small Non Domestic Unrestricted</v>
          </cell>
          <cell r="B45" t="str">
            <v>#VALUE!</v>
          </cell>
          <cell r="C45">
            <v>3</v>
          </cell>
          <cell r="D45">
            <v>1.4039999999999999</v>
          </cell>
          <cell r="E45">
            <v>0</v>
          </cell>
          <cell r="F45">
            <v>0</v>
          </cell>
          <cell r="G45">
            <v>4.7</v>
          </cell>
          <cell r="H45">
            <v>0</v>
          </cell>
          <cell r="I45">
            <v>0</v>
          </cell>
        </row>
        <row r="46">
          <cell r="A46" t="str">
            <v>LDNO LV: Small Non Domestic Two Rate</v>
          </cell>
          <cell r="B46" t="str">
            <v>#VALUE!</v>
          </cell>
          <cell r="C46">
            <v>4</v>
          </cell>
          <cell r="D46">
            <v>1.806</v>
          </cell>
          <cell r="E46">
            <v>0.161</v>
          </cell>
          <cell r="F46">
            <v>0</v>
          </cell>
          <cell r="G46">
            <v>4.7</v>
          </cell>
          <cell r="H46">
            <v>0</v>
          </cell>
          <cell r="I46">
            <v>0</v>
          </cell>
        </row>
        <row r="47">
          <cell r="A47" t="str">
            <v>LDNO LV: Small Non Domestic Off Peak (related MPAN)</v>
          </cell>
          <cell r="B47" t="str">
            <v>#VALUE!</v>
          </cell>
          <cell r="C47">
            <v>4</v>
          </cell>
          <cell r="D47">
            <v>0.192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A48" t="str">
            <v>LDNO LV: LV Medium Non-Domestic</v>
          </cell>
          <cell r="B48" t="str">
            <v>#VALUE!</v>
          </cell>
          <cell r="C48" t="str">
            <v>5-8</v>
          </cell>
          <cell r="D48">
            <v>1.6839999999999999</v>
          </cell>
          <cell r="E48">
            <v>9.9000000000000005E-2</v>
          </cell>
          <cell r="F48">
            <v>0</v>
          </cell>
          <cell r="G48">
            <v>27.82</v>
          </cell>
          <cell r="H48">
            <v>0</v>
          </cell>
          <cell r="I48">
            <v>0</v>
          </cell>
        </row>
        <row r="49">
          <cell r="A49" t="str">
            <v>LDNO LV: LV Network Domestic</v>
          </cell>
          <cell r="B49" t="str">
            <v>#VALUE!</v>
          </cell>
          <cell r="D49">
            <v>10.653</v>
          </cell>
          <cell r="E49">
            <v>1.0629999999999999</v>
          </cell>
          <cell r="F49">
            <v>0.10199999999999999</v>
          </cell>
          <cell r="G49">
            <v>2.7</v>
          </cell>
          <cell r="H49">
            <v>0</v>
          </cell>
          <cell r="I49">
            <v>0</v>
          </cell>
        </row>
        <row r="50">
          <cell r="A50" t="str">
            <v>LDNO LV: LV Network Non-Domestic Non-CT</v>
          </cell>
          <cell r="B50" t="str">
            <v>#VALUE!</v>
          </cell>
          <cell r="D50">
            <v>10.654</v>
          </cell>
          <cell r="E50">
            <v>1.0609999999999999</v>
          </cell>
          <cell r="F50">
            <v>0.10199999999999999</v>
          </cell>
          <cell r="G50">
            <v>4.7</v>
          </cell>
          <cell r="H50">
            <v>0</v>
          </cell>
          <cell r="I50">
            <v>0</v>
          </cell>
        </row>
        <row r="51">
          <cell r="A51" t="str">
            <v>LDNO LV: LV HH Metered</v>
          </cell>
          <cell r="B51" t="str">
            <v>#VALUE!</v>
          </cell>
          <cell r="D51">
            <v>8.1980000000000004</v>
          </cell>
          <cell r="E51">
            <v>0.81</v>
          </cell>
          <cell r="F51">
            <v>7.4999999999999997E-2</v>
          </cell>
          <cell r="G51">
            <v>6.78</v>
          </cell>
          <cell r="H51">
            <v>1.89</v>
          </cell>
          <cell r="I51">
            <v>0.29099999999999998</v>
          </cell>
        </row>
        <row r="52">
          <cell r="A52" t="str">
            <v>LDNO LV: NHH UMS category A</v>
          </cell>
          <cell r="B52" t="str">
            <v>#VALUE!</v>
          </cell>
          <cell r="C52">
            <v>8</v>
          </cell>
          <cell r="D52">
            <v>1.514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A53" t="str">
            <v>LDNO LV: NHH UMS category B</v>
          </cell>
          <cell r="B53" t="str">
            <v>#VALUE!</v>
          </cell>
          <cell r="C53">
            <v>1</v>
          </cell>
          <cell r="D53">
            <v>1.7270000000000001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</row>
        <row r="54">
          <cell r="A54" t="str">
            <v>LDNO LV: NHH UMS category C</v>
          </cell>
          <cell r="B54" t="str">
            <v>#VALUE!</v>
          </cell>
          <cell r="C54">
            <v>1</v>
          </cell>
          <cell r="D54">
            <v>2.58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A55" t="str">
            <v>LDNO LV: NHH UMS category D</v>
          </cell>
          <cell r="B55" t="str">
            <v>#VALUE!</v>
          </cell>
          <cell r="C55">
            <v>1</v>
          </cell>
          <cell r="D55">
            <v>1.33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A56" t="str">
            <v>LDNO LV: LV UMS (Pseudo HH Metered)</v>
          </cell>
          <cell r="B56" t="str">
            <v>#VALUE!</v>
          </cell>
          <cell r="D56">
            <v>23.268999999999998</v>
          </cell>
          <cell r="E56">
            <v>1.498</v>
          </cell>
          <cell r="F56">
            <v>0.56299999999999994</v>
          </cell>
          <cell r="G56">
            <v>0</v>
          </cell>
          <cell r="H56">
            <v>0</v>
          </cell>
          <cell r="I56">
            <v>0</v>
          </cell>
        </row>
        <row r="57">
          <cell r="A57" t="str">
            <v>LDNO LV: LV Generation NHH or Aggregate HH</v>
          </cell>
          <cell r="B57" t="str">
            <v>#VALUE!</v>
          </cell>
          <cell r="C57" t="str">
            <v>8&amp;0</v>
          </cell>
          <cell r="D57">
            <v>-0.81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A58" t="str">
            <v>LDNO LV: LV Generation Intermittent</v>
          </cell>
          <cell r="B58" t="str">
            <v>#VALUE!</v>
          </cell>
          <cell r="D58">
            <v>-0.81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0.26500000000000001</v>
          </cell>
        </row>
        <row r="59">
          <cell r="A59" t="str">
            <v>LDNO LV: LV Generation Non-Intermittent</v>
          </cell>
          <cell r="B59" t="str">
            <v>#VALUE!</v>
          </cell>
          <cell r="D59">
            <v>-6.5110000000000001</v>
          </cell>
          <cell r="E59">
            <v>-0.64400000000000002</v>
          </cell>
          <cell r="F59">
            <v>-9.8000000000000004E-2</v>
          </cell>
          <cell r="G59">
            <v>0</v>
          </cell>
          <cell r="H59">
            <v>0</v>
          </cell>
          <cell r="I59">
            <v>0.26500000000000001</v>
          </cell>
        </row>
        <row r="60">
          <cell r="A60" t="str">
            <v>LDNO HV: Domestic Unrestricted</v>
          </cell>
          <cell r="B60" t="str">
            <v>#VALUE!</v>
          </cell>
          <cell r="C60">
            <v>1</v>
          </cell>
          <cell r="D60">
            <v>0.94799999999999995</v>
          </cell>
          <cell r="E60">
            <v>0</v>
          </cell>
          <cell r="F60">
            <v>0</v>
          </cell>
          <cell r="G60">
            <v>1.44</v>
          </cell>
          <cell r="H60">
            <v>0</v>
          </cell>
          <cell r="I60">
            <v>0</v>
          </cell>
        </row>
        <row r="61">
          <cell r="A61" t="str">
            <v>LDNO HV: Domestic Two Rate</v>
          </cell>
          <cell r="B61" t="str">
            <v>#VALUE!</v>
          </cell>
          <cell r="C61">
            <v>2</v>
          </cell>
          <cell r="D61">
            <v>1.026</v>
          </cell>
          <cell r="E61">
            <v>6.7000000000000004E-2</v>
          </cell>
          <cell r="F61">
            <v>0</v>
          </cell>
          <cell r="G61">
            <v>1.44</v>
          </cell>
          <cell r="H61">
            <v>0</v>
          </cell>
          <cell r="I61">
            <v>0</v>
          </cell>
        </row>
        <row r="62">
          <cell r="A62" t="str">
            <v>LDNO HV: Domestic Off Peak (related MPAN)</v>
          </cell>
          <cell r="B62" t="str">
            <v>#VALUE!</v>
          </cell>
          <cell r="C62">
            <v>2</v>
          </cell>
          <cell r="D62">
            <v>9.9000000000000005E-2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A63" t="str">
            <v>LDNO HV: Small Non Domestic Unrestricted</v>
          </cell>
          <cell r="B63" t="str">
            <v>#VALUE!</v>
          </cell>
          <cell r="C63">
            <v>3</v>
          </cell>
          <cell r="D63">
            <v>0.746</v>
          </cell>
          <cell r="E63">
            <v>0</v>
          </cell>
          <cell r="F63">
            <v>0</v>
          </cell>
          <cell r="G63">
            <v>2.5</v>
          </cell>
          <cell r="H63">
            <v>0</v>
          </cell>
          <cell r="I63">
            <v>0</v>
          </cell>
        </row>
        <row r="64">
          <cell r="A64" t="str">
            <v>LDNO HV: Small Non Domestic Two Rate</v>
          </cell>
          <cell r="B64" t="str">
            <v>#VALUE!</v>
          </cell>
          <cell r="C64">
            <v>4</v>
          </cell>
          <cell r="D64">
            <v>0.96</v>
          </cell>
          <cell r="E64">
            <v>8.5999999999999993E-2</v>
          </cell>
          <cell r="F64">
            <v>0</v>
          </cell>
          <cell r="G64">
            <v>2.5</v>
          </cell>
          <cell r="H64">
            <v>0</v>
          </cell>
          <cell r="I64">
            <v>0</v>
          </cell>
        </row>
        <row r="65">
          <cell r="A65" t="str">
            <v>LDNO HV: Small Non Domestic Off Peak (related MPAN)</v>
          </cell>
          <cell r="B65" t="str">
            <v>#VALUE!</v>
          </cell>
          <cell r="C65">
            <v>4</v>
          </cell>
          <cell r="D65">
            <v>0.10199999999999999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A66" t="str">
            <v>LDNO HV: LV Medium Non-Domestic</v>
          </cell>
          <cell r="B66" t="str">
            <v>#VALUE!</v>
          </cell>
          <cell r="C66" t="str">
            <v>5-8</v>
          </cell>
          <cell r="D66">
            <v>0.89500000000000002</v>
          </cell>
          <cell r="E66">
            <v>5.1999999999999998E-2</v>
          </cell>
          <cell r="F66">
            <v>0</v>
          </cell>
          <cell r="G66">
            <v>14.78</v>
          </cell>
          <cell r="H66">
            <v>0</v>
          </cell>
          <cell r="I66">
            <v>0</v>
          </cell>
        </row>
        <row r="67">
          <cell r="A67" t="str">
            <v>LDNO HV: LV Network Domestic</v>
          </cell>
          <cell r="B67" t="str">
            <v>#VALUE!</v>
          </cell>
          <cell r="D67">
            <v>5.6609999999999996</v>
          </cell>
          <cell r="E67">
            <v>0.56499999999999995</v>
          </cell>
          <cell r="F67">
            <v>5.3999999999999999E-2</v>
          </cell>
          <cell r="G67">
            <v>1.44</v>
          </cell>
          <cell r="H67">
            <v>0</v>
          </cell>
          <cell r="I67">
            <v>0</v>
          </cell>
        </row>
        <row r="68">
          <cell r="A68" t="str">
            <v>LDNO HV: LV Network Non-Domestic Non-CT</v>
          </cell>
          <cell r="B68" t="str">
            <v>#VALUE!</v>
          </cell>
          <cell r="D68">
            <v>5.6609999999999996</v>
          </cell>
          <cell r="E68">
            <v>0.56399999999999995</v>
          </cell>
          <cell r="F68">
            <v>5.3999999999999999E-2</v>
          </cell>
          <cell r="G68">
            <v>2.5</v>
          </cell>
          <cell r="H68">
            <v>0</v>
          </cell>
          <cell r="I68">
            <v>0</v>
          </cell>
        </row>
        <row r="69">
          <cell r="A69" t="str">
            <v>LDNO HV: LV HH Metered</v>
          </cell>
          <cell r="B69" t="str">
            <v>#VALUE!</v>
          </cell>
          <cell r="D69">
            <v>4.3559999999999999</v>
          </cell>
          <cell r="E69">
            <v>0.43099999999999999</v>
          </cell>
          <cell r="F69">
            <v>0.04</v>
          </cell>
          <cell r="G69">
            <v>3.6</v>
          </cell>
          <cell r="H69">
            <v>1.01</v>
          </cell>
          <cell r="I69">
            <v>0.154</v>
          </cell>
        </row>
        <row r="70">
          <cell r="A70" t="str">
            <v>LDNO HV: LV Sub HH Metered</v>
          </cell>
          <cell r="B70" t="str">
            <v>#VALUE!</v>
          </cell>
          <cell r="D70">
            <v>5.1539999999999999</v>
          </cell>
          <cell r="E70">
            <v>0.5</v>
          </cell>
          <cell r="F70">
            <v>4.2999999999999997E-2</v>
          </cell>
          <cell r="G70">
            <v>4.12</v>
          </cell>
          <cell r="H70">
            <v>1.79</v>
          </cell>
          <cell r="I70">
            <v>0.2</v>
          </cell>
        </row>
        <row r="71">
          <cell r="A71" t="str">
            <v>LDNO HV: HV HH Metered</v>
          </cell>
          <cell r="B71" t="str">
            <v>#VALUE!</v>
          </cell>
          <cell r="D71">
            <v>5.6840000000000002</v>
          </cell>
          <cell r="E71">
            <v>0.54700000000000004</v>
          </cell>
          <cell r="F71">
            <v>4.2999999999999997E-2</v>
          </cell>
          <cell r="G71">
            <v>49.7</v>
          </cell>
          <cell r="H71">
            <v>2.16</v>
          </cell>
          <cell r="I71">
            <v>0.187</v>
          </cell>
        </row>
        <row r="72">
          <cell r="A72" t="str">
            <v>LDNO HV: NHH UMS category A</v>
          </cell>
          <cell r="B72" t="str">
            <v>#VALUE!</v>
          </cell>
          <cell r="C72">
            <v>8</v>
          </cell>
          <cell r="D72">
            <v>0.80400000000000005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A73" t="str">
            <v>LDNO HV: NHH UMS category B</v>
          </cell>
          <cell r="B73" t="str">
            <v>#VALUE!</v>
          </cell>
          <cell r="C73">
            <v>1</v>
          </cell>
          <cell r="D73">
            <v>0.91800000000000004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A74" t="str">
            <v>LDNO HV: NHH UMS category C</v>
          </cell>
          <cell r="B74" t="str">
            <v>#VALUE!</v>
          </cell>
          <cell r="C74">
            <v>1</v>
          </cell>
          <cell r="D74">
            <v>1.371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A75" t="str">
            <v>LDNO HV: NHH UMS category D</v>
          </cell>
          <cell r="B75" t="str">
            <v>#VALUE!</v>
          </cell>
          <cell r="C75">
            <v>1</v>
          </cell>
          <cell r="D75">
            <v>0.70699999999999996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A76" t="str">
            <v>LDNO HV: LV UMS (Pseudo HH Metered)</v>
          </cell>
          <cell r="B76" t="str">
            <v>#VALUE!</v>
          </cell>
          <cell r="D76">
            <v>12.365</v>
          </cell>
          <cell r="E76">
            <v>0.79600000000000004</v>
          </cell>
          <cell r="F76">
            <v>0.29899999999999999</v>
          </cell>
          <cell r="G76">
            <v>0</v>
          </cell>
          <cell r="H76">
            <v>0</v>
          </cell>
          <cell r="I76">
            <v>0</v>
          </cell>
        </row>
        <row r="77">
          <cell r="A77" t="str">
            <v>LDNO HV: LV Generation NHH or Aggregate HH</v>
          </cell>
          <cell r="B77" t="str">
            <v>#VALUE!</v>
          </cell>
          <cell r="C77" t="str">
            <v>8&amp;0</v>
          </cell>
          <cell r="D77">
            <v>-0.81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A78" t="str">
            <v>LDNO HV: LV Sub Generation NHH</v>
          </cell>
          <cell r="B78" t="str">
            <v>#VALUE!</v>
          </cell>
          <cell r="C78">
            <v>8</v>
          </cell>
          <cell r="D78">
            <v>-0.745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79">
          <cell r="A79" t="str">
            <v>LDNO HV: LV Generation Intermittent</v>
          </cell>
          <cell r="B79" t="str">
            <v>#VALUE!</v>
          </cell>
          <cell r="D79">
            <v>-0.81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0.26500000000000001</v>
          </cell>
        </row>
        <row r="80">
          <cell r="A80" t="str">
            <v>LDNO HV: LV Generation Non-Intermittent</v>
          </cell>
          <cell r="B80" t="str">
            <v>#VALUE!</v>
          </cell>
          <cell r="D80">
            <v>-6.5110000000000001</v>
          </cell>
          <cell r="E80">
            <v>-0.64400000000000002</v>
          </cell>
          <cell r="F80">
            <v>-9.8000000000000004E-2</v>
          </cell>
          <cell r="G80">
            <v>0</v>
          </cell>
          <cell r="H80">
            <v>0</v>
          </cell>
          <cell r="I80">
            <v>0.26500000000000001</v>
          </cell>
        </row>
        <row r="81">
          <cell r="A81" t="str">
            <v>LDNO HV: LV Sub Generation Intermittent</v>
          </cell>
          <cell r="B81" t="str">
            <v>#VALUE!</v>
          </cell>
          <cell r="D81">
            <v>-0.745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0.23200000000000001</v>
          </cell>
        </row>
        <row r="82">
          <cell r="A82" t="str">
            <v>LDNO HV: LV Sub Generation Non-Intermittent</v>
          </cell>
          <cell r="B82" t="str">
            <v>#VALUE!</v>
          </cell>
          <cell r="D82">
            <v>-6.0039999999999996</v>
          </cell>
          <cell r="E82">
            <v>-0.58899999999999997</v>
          </cell>
          <cell r="F82">
            <v>-0.09</v>
          </cell>
          <cell r="G82">
            <v>0</v>
          </cell>
          <cell r="H82">
            <v>0</v>
          </cell>
          <cell r="I82">
            <v>0.23200000000000001</v>
          </cell>
        </row>
        <row r="83">
          <cell r="A83" t="str">
            <v>LDNO HV: HV Generation Intermittent</v>
          </cell>
          <cell r="B83" t="str">
            <v>#VALUE!</v>
          </cell>
          <cell r="D83">
            <v>-0.502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0.189</v>
          </cell>
        </row>
        <row r="84">
          <cell r="A84" t="str">
            <v>LDNO HV: HV Generation Non-Intermittent</v>
          </cell>
          <cell r="B84" t="str">
            <v>#VALUE!</v>
          </cell>
          <cell r="D84">
            <v>-4.13</v>
          </cell>
          <cell r="E84">
            <v>-0.38100000000000001</v>
          </cell>
          <cell r="F84">
            <v>-6.2E-2</v>
          </cell>
          <cell r="G84">
            <v>0</v>
          </cell>
          <cell r="H84">
            <v>0</v>
          </cell>
          <cell r="I84">
            <v>0.189</v>
          </cell>
        </row>
      </sheetData>
      <sheetData sheetId="20">
        <row r="1">
          <cell r="A1" t="str">
            <v>Summary statistics for WPD South Wales in April 15 (DCP179)</v>
          </cell>
        </row>
        <row r="2">
          <cell r="A2" t="str">
            <v>This sheet is for information only.  It can be deleted without affecting any calculations elsewhere in the model.</v>
          </cell>
        </row>
        <row r="4">
          <cell r="A4" t="str">
            <v>3801. Headline parameters</v>
          </cell>
        </row>
        <row r="5">
          <cell r="A5" t="str">
            <v>Data sources:</v>
          </cell>
        </row>
        <row r="6">
          <cell r="A6" t="str">
            <v>x1 = 1010. Annuity proportion for customer-contributed assets (in Financial and general assumptions)</v>
          </cell>
        </row>
        <row r="7">
          <cell r="A7" t="str">
            <v>x2 = 3606. Total net revenues from scaler (£) (in Revenue forecast summary)</v>
          </cell>
        </row>
        <row r="8">
          <cell r="A8" t="str">
            <v>x3 = 3606. Deviation from target revenue (£) (in Revenue forecast summary)</v>
          </cell>
        </row>
        <row r="9">
          <cell r="A9" t="str">
            <v>x4 = 3402. Target CDCM revenue (£/year) (in Target CDCM revenue)</v>
          </cell>
        </row>
        <row r="10">
          <cell r="A10" t="str">
            <v>Kind:</v>
          </cell>
          <cell r="B10" t="str">
            <v>Copy cells</v>
          </cell>
          <cell r="C10" t="str">
            <v>Copy cells</v>
          </cell>
          <cell r="D10" t="str">
            <v>Copy cells</v>
          </cell>
          <cell r="E10" t="str">
            <v>Calculation</v>
          </cell>
        </row>
        <row r="11">
          <cell r="A11" t="str">
            <v>Formula:</v>
          </cell>
          <cell r="B11" t="str">
            <v>= x1</v>
          </cell>
          <cell r="C11" t="str">
            <v>= x2</v>
          </cell>
          <cell r="D11" t="str">
            <v>= x3</v>
          </cell>
          <cell r="E11" t="str">
            <v>=x3/x4</v>
          </cell>
        </row>
        <row r="13">
          <cell r="B13" t="str">
            <v>Annuity proportion for customer-contributed assets</v>
          </cell>
          <cell r="C13" t="str">
            <v>Total net revenues from scaler (£)</v>
          </cell>
          <cell r="D13" t="str">
            <v>Deviation from target revenue (£)</v>
          </cell>
          <cell r="E13" t="str">
            <v>Over/under recovery</v>
          </cell>
        </row>
        <row r="14">
          <cell r="A14" t="str">
            <v>Headline parameters</v>
          </cell>
          <cell r="B14">
            <v>0</v>
          </cell>
          <cell r="C14">
            <v>72521857.747008801</v>
          </cell>
          <cell r="D14">
            <v>25755.618628799915</v>
          </cell>
          <cell r="E14">
            <v>1.2589508273929179E-4</v>
          </cell>
        </row>
        <row r="16">
          <cell r="A16" t="str">
            <v>3802. Revenue summary</v>
          </cell>
        </row>
        <row r="17">
          <cell r="A17" t="str">
            <v>Data sources:</v>
          </cell>
        </row>
        <row r="18">
          <cell r="A18" t="str">
            <v>x1 = 1053. Rate 1 units (MWh) by tariff (in Volume forecasts for the charging year)</v>
          </cell>
        </row>
        <row r="19">
          <cell r="A19" t="str">
            <v>x2 = 1053. Rate 2 units (MWh) by tariff (in Volume forecasts for the charging year)</v>
          </cell>
        </row>
        <row r="20">
          <cell r="A20" t="str">
            <v>x3 = 1053. Rate 3 units (MWh) by tariff (in Volume forecasts for the charging year)</v>
          </cell>
        </row>
        <row r="21">
          <cell r="A21" t="str">
            <v>x4 = 1053. MPANs by tariff (in Volume forecasts for the charging year)</v>
          </cell>
        </row>
        <row r="22">
          <cell r="A22" t="str">
            <v>x5 = 1010. Days in the charging year (in Financial and general assumptions)</v>
          </cell>
        </row>
        <row r="23">
          <cell r="A23" t="str">
            <v>x6 = 3607. Fixed charge p/MPAN/day (in Tariffs)</v>
          </cell>
        </row>
        <row r="24">
          <cell r="A24" t="str">
            <v>x7 = 3607. Capacity charge p/kVA/day (in Tariffs)</v>
          </cell>
        </row>
        <row r="25">
          <cell r="A25" t="str">
            <v>x8 = 1053. Import capacity (kVA) by tariff (in Volume forecasts for the charging year)</v>
          </cell>
        </row>
        <row r="26">
          <cell r="A26" t="str">
            <v>x9 = 3607. Unit rate 1 p/kWh (in Tariffs)</v>
          </cell>
        </row>
        <row r="27">
          <cell r="A27" t="str">
            <v>x10 = 3607. Unit rate 2 p/kWh (in Tariffs)</v>
          </cell>
        </row>
        <row r="28">
          <cell r="A28" t="str">
            <v>x11 = 3607. Unit rate 3 p/kWh (in Tariffs)</v>
          </cell>
        </row>
        <row r="29">
          <cell r="A29" t="str">
            <v>x12 = 3607. Reactive power charge p/kVArh (in Tariffs)</v>
          </cell>
        </row>
        <row r="30">
          <cell r="A30" t="str">
            <v>x13 = 1053. Reactive power units (MVArh) by tariff (in Volume forecasts for the charging year)</v>
          </cell>
        </row>
        <row r="31">
          <cell r="A31" t="str">
            <v>x14 = All units (MWh) (in Revenue summary)</v>
          </cell>
        </row>
        <row r="32">
          <cell r="A32" t="str">
            <v>x15 = Net revenues (£) (in Revenue summary)</v>
          </cell>
        </row>
        <row r="33">
          <cell r="A33" t="str">
            <v>x16 = MPANs by tariff (in Volume forecasts for the charging year) (copy) (in Revenue summary)</v>
          </cell>
        </row>
        <row r="34">
          <cell r="A34" t="str">
            <v>x17 = Revenues from unit rates (£) (in Revenue summary)</v>
          </cell>
        </row>
        <row r="35">
          <cell r="A35" t="str">
            <v>x18 = Net revenues from unit rate 1 (£) (in Revenue summary)</v>
          </cell>
        </row>
        <row r="36">
          <cell r="A36" t="str">
            <v>x19 = Net revenues from unit rate 2 (£) (in Revenue summary)</v>
          </cell>
        </row>
        <row r="37">
          <cell r="A37" t="str">
            <v>x20 = Net revenues from unit rate 3 (£) (in Revenue summary)</v>
          </cell>
        </row>
        <row r="38">
          <cell r="A38" t="str">
            <v>x21 = Revenues from fixed charges (£) (in Revenue summary)</v>
          </cell>
        </row>
        <row r="39">
          <cell r="A39" t="str">
            <v>x22 = Revenues from capacity charges (£) (in Revenue summary)</v>
          </cell>
        </row>
        <row r="40">
          <cell r="A40" t="str">
            <v>x23 = Revenues from reactive power charges (£) (in Revenue summary)</v>
          </cell>
        </row>
        <row r="41">
          <cell r="A41" t="str">
            <v>Kind:</v>
          </cell>
          <cell r="B41" t="str">
            <v>Calculation</v>
          </cell>
          <cell r="C41" t="str">
            <v>Copy cells</v>
          </cell>
          <cell r="D41" t="str">
            <v>Calculation</v>
          </cell>
          <cell r="E41" t="str">
            <v>Calculation</v>
          </cell>
          <cell r="F41" t="str">
            <v>Calculation</v>
          </cell>
          <cell r="G41" t="str">
            <v>Calculation</v>
          </cell>
          <cell r="H41" t="str">
            <v>Calculation</v>
          </cell>
          <cell r="I41" t="str">
            <v>Calculation</v>
          </cell>
          <cell r="J41" t="str">
            <v>Calculation</v>
          </cell>
          <cell r="K41" t="str">
            <v>Calculation</v>
          </cell>
          <cell r="L41" t="str">
            <v>Calculation</v>
          </cell>
          <cell r="M41" t="str">
            <v>Calculation</v>
          </cell>
          <cell r="N41" t="str">
            <v>Calculation</v>
          </cell>
          <cell r="O41" t="str">
            <v>Calculation</v>
          </cell>
          <cell r="P41" t="str">
            <v>Calculation</v>
          </cell>
          <cell r="Q41" t="str">
            <v>Calculation</v>
          </cell>
          <cell r="R41" t="str">
            <v>Calculation</v>
          </cell>
          <cell r="S41" t="str">
            <v>Calculation</v>
          </cell>
          <cell r="T41" t="str">
            <v>Calculation</v>
          </cell>
        </row>
        <row r="42">
          <cell r="A42" t="str">
            <v>Formula:</v>
          </cell>
          <cell r="B42" t="str">
            <v>=x1+x2+x3</v>
          </cell>
          <cell r="C42" t="str">
            <v>= x4</v>
          </cell>
          <cell r="D42" t="str">
            <v>=0.01*x5*(x6*x4+x7*x8)+10*(x9*x1+x10*x2+x11*x3+x12*x13)</v>
          </cell>
          <cell r="E42" t="str">
            <v>=10*(x9*x1+x10*x2+x11*x3)</v>
          </cell>
          <cell r="F42" t="str">
            <v>=x6*x5*x4/100</v>
          </cell>
          <cell r="G42" t="str">
            <v>=x7*x5*x8/100</v>
          </cell>
          <cell r="H42" t="str">
            <v>=x12*x13*10</v>
          </cell>
          <cell r="I42" t="str">
            <v>=IF(x14&lt;&gt;0,0.1*x15/x14,"")</v>
          </cell>
          <cell r="J42" t="str">
            <v>=IF(x16&lt;&gt;0,x15/x16,"")</v>
          </cell>
          <cell r="K42" t="str">
            <v>=IF(x14&lt;&gt;0,0.1*x17/x14,0)</v>
          </cell>
          <cell r="L42" t="str">
            <v>=x9*x1*10</v>
          </cell>
          <cell r="M42" t="str">
            <v>=x10*x2*10</v>
          </cell>
          <cell r="N42" t="str">
            <v>=x11*x3*10</v>
          </cell>
          <cell r="O42" t="str">
            <v>=IF(x17&lt;&gt;0,x18/x17,"")</v>
          </cell>
          <cell r="P42" t="str">
            <v>=IF(x17&lt;&gt;0,x19/x17,"")</v>
          </cell>
          <cell r="Q42" t="str">
            <v>=IF(x17&lt;&gt;0,x20/x17,"")</v>
          </cell>
          <cell r="R42" t="str">
            <v>=IF(x15&lt;&gt;0,x21/x15,"")</v>
          </cell>
          <cell r="S42" t="str">
            <v>=IF(x15&lt;&gt;0,x22/x15,"")</v>
          </cell>
          <cell r="T42" t="str">
            <v>=IF(x15&lt;&gt;0,x23/x15,"")</v>
          </cell>
        </row>
        <row r="44">
          <cell r="B44" t="str">
            <v>All units (MWh)</v>
          </cell>
          <cell r="C44" t="str">
            <v>MPANs</v>
          </cell>
          <cell r="D44" t="str">
            <v>Net revenues (£)</v>
          </cell>
          <cell r="E44" t="str">
            <v>Revenues from unit rates (£)</v>
          </cell>
          <cell r="F44" t="str">
            <v>Revenues from fixed charges (£)</v>
          </cell>
          <cell r="G44" t="str">
            <v>Revenues from capacity charges (£)</v>
          </cell>
          <cell r="H44" t="str">
            <v>Revenues from reactive power charges (£)</v>
          </cell>
          <cell r="I44" t="str">
            <v>Average p/kWh</v>
          </cell>
          <cell r="J44" t="str">
            <v>Average £/MPAN</v>
          </cell>
          <cell r="K44" t="str">
            <v>Average unit rate p/kWh</v>
          </cell>
          <cell r="L44" t="str">
            <v>Net revenues from unit rate 1 (£)</v>
          </cell>
          <cell r="M44" t="str">
            <v>Net revenues from unit rate 2 (£)</v>
          </cell>
          <cell r="N44" t="str">
            <v>Net revenues from unit rate 3 (£)</v>
          </cell>
          <cell r="O44" t="str">
            <v>Rate 1 revenue proportion</v>
          </cell>
          <cell r="P44" t="str">
            <v>Rate 2 revenue proportion</v>
          </cell>
          <cell r="Q44" t="str">
            <v>Rate 3 revenue proportion</v>
          </cell>
          <cell r="R44" t="str">
            <v>Fixed charge proportion</v>
          </cell>
          <cell r="S44" t="str">
            <v>Capacity charge proportion</v>
          </cell>
          <cell r="T44" t="str">
            <v>Reactive power charge proportion</v>
          </cell>
        </row>
        <row r="45">
          <cell r="A45" t="str">
            <v>&gt; Domestic Unrestricted</v>
          </cell>
        </row>
        <row r="46">
          <cell r="A46" t="str">
            <v>Domestic Unrestricted</v>
          </cell>
          <cell r="B46">
            <v>3242264.655750392</v>
          </cell>
          <cell r="C46">
            <v>964740</v>
          </cell>
          <cell r="D46">
            <v>99062467.068332791</v>
          </cell>
          <cell r="E46">
            <v>85044601.920332789</v>
          </cell>
          <cell r="F46">
            <v>14017865.148</v>
          </cell>
          <cell r="G46">
            <v>0</v>
          </cell>
          <cell r="H46">
            <v>0</v>
          </cell>
          <cell r="I46">
            <v>3.055347961574892</v>
          </cell>
          <cell r="J46">
            <v>102.68307219388933</v>
          </cell>
          <cell r="K46">
            <v>2.6230000000000007</v>
          </cell>
          <cell r="L46">
            <v>85044601.920332789</v>
          </cell>
          <cell r="M46">
            <v>0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0.14150531036472722</v>
          </cell>
          <cell r="S46">
            <v>0</v>
          </cell>
          <cell r="T46">
            <v>0</v>
          </cell>
        </row>
        <row r="47">
          <cell r="A47" t="str">
            <v>LDNO LV: Domestic Unrestricted</v>
          </cell>
          <cell r="B47">
            <v>2870.3349849031706</v>
          </cell>
          <cell r="C47">
            <v>893</v>
          </cell>
          <cell r="D47">
            <v>60060.105480521597</v>
          </cell>
          <cell r="E47">
            <v>51235.479480521593</v>
          </cell>
          <cell r="F47">
            <v>8824.6260000000002</v>
          </cell>
          <cell r="G47">
            <v>0</v>
          </cell>
          <cell r="H47">
            <v>0</v>
          </cell>
          <cell r="I47">
            <v>2.0924423733262514</v>
          </cell>
          <cell r="J47">
            <v>67.256557089049934</v>
          </cell>
          <cell r="K47">
            <v>1.7850000000000001</v>
          </cell>
          <cell r="L47">
            <v>51235.479480521593</v>
          </cell>
          <cell r="M47">
            <v>0</v>
          </cell>
          <cell r="N47">
            <v>0</v>
          </cell>
          <cell r="O47">
            <v>1</v>
          </cell>
          <cell r="P47">
            <v>0</v>
          </cell>
          <cell r="Q47">
            <v>0</v>
          </cell>
          <cell r="R47">
            <v>0.14692991178415363</v>
          </cell>
          <cell r="S47">
            <v>0</v>
          </cell>
          <cell r="T47">
            <v>0</v>
          </cell>
        </row>
        <row r="48">
          <cell r="A48" t="str">
            <v>LDNO HV: Domestic Unrestricted</v>
          </cell>
          <cell r="B48">
            <v>11376.82714716523</v>
          </cell>
          <cell r="C48">
            <v>3843</v>
          </cell>
          <cell r="D48">
            <v>128106.46855512637</v>
          </cell>
          <cell r="E48">
            <v>107852.32135512636</v>
          </cell>
          <cell r="F48">
            <v>20254.147199999999</v>
          </cell>
          <cell r="G48">
            <v>0</v>
          </cell>
          <cell r="H48">
            <v>0</v>
          </cell>
          <cell r="I48">
            <v>1.1260298402885267</v>
          </cell>
          <cell r="J48">
            <v>33.335016537893928</v>
          </cell>
          <cell r="K48">
            <v>0.94799999999999995</v>
          </cell>
          <cell r="L48">
            <v>107852.32135512636</v>
          </cell>
          <cell r="M48">
            <v>0</v>
          </cell>
          <cell r="N48">
            <v>0</v>
          </cell>
          <cell r="O48">
            <v>1</v>
          </cell>
          <cell r="P48">
            <v>0</v>
          </cell>
          <cell r="Q48">
            <v>0</v>
          </cell>
          <cell r="R48">
            <v>0.15810401635795854</v>
          </cell>
          <cell r="S48">
            <v>0</v>
          </cell>
          <cell r="T48">
            <v>0</v>
          </cell>
        </row>
        <row r="49">
          <cell r="A49" t="str">
            <v>&gt; Domestic Two Rate</v>
          </cell>
        </row>
        <row r="50">
          <cell r="A50" t="str">
            <v>Domestic Two Rate</v>
          </cell>
          <cell r="B50">
            <v>355549.44576370274</v>
          </cell>
          <cell r="C50">
            <v>58083</v>
          </cell>
          <cell r="D50">
            <v>6140438.5879928097</v>
          </cell>
          <cell r="E50">
            <v>5296480.9813928101</v>
          </cell>
          <cell r="F50">
            <v>843957.60659999994</v>
          </cell>
          <cell r="G50">
            <v>0</v>
          </cell>
          <cell r="H50">
            <v>0</v>
          </cell>
          <cell r="I50">
            <v>1.7270280297592502</v>
          </cell>
          <cell r="J50">
            <v>105.71834423140695</v>
          </cell>
          <cell r="K50">
            <v>1.489660874035742</v>
          </cell>
          <cell r="L50">
            <v>4962183.1021860633</v>
          </cell>
          <cell r="M50">
            <v>334297.87920674653</v>
          </cell>
          <cell r="N50">
            <v>0</v>
          </cell>
          <cell r="O50">
            <v>0.93688302093764209</v>
          </cell>
          <cell r="P50">
            <v>6.3116979062357845E-2</v>
          </cell>
          <cell r="Q50">
            <v>0</v>
          </cell>
          <cell r="R50">
            <v>0.13744256122849252</v>
          </cell>
          <cell r="S50">
            <v>0</v>
          </cell>
          <cell r="T50">
            <v>0</v>
          </cell>
        </row>
        <row r="51">
          <cell r="A51" t="str">
            <v>LDNO LV: Domestic Two Rate</v>
          </cell>
          <cell r="B51">
            <v>6848.6567218952896</v>
          </cell>
          <cell r="C51">
            <v>21</v>
          </cell>
          <cell r="D51">
            <v>13583.748289524658</v>
          </cell>
          <cell r="E51">
            <v>13376.226289524657</v>
          </cell>
          <cell r="F51">
            <v>207.52200000000002</v>
          </cell>
          <cell r="G51">
            <v>0</v>
          </cell>
          <cell r="H51">
            <v>0</v>
          </cell>
          <cell r="I51">
            <v>0.19834178936282715</v>
          </cell>
          <cell r="J51">
            <v>646.84515664403136</v>
          </cell>
          <cell r="K51">
            <v>0.19531167691265061</v>
          </cell>
          <cell r="L51">
            <v>5078.2826821593117</v>
          </cell>
          <cell r="M51">
            <v>8297.9436073653451</v>
          </cell>
          <cell r="N51">
            <v>0</v>
          </cell>
          <cell r="O51">
            <v>0.3796498782422868</v>
          </cell>
          <cell r="P51">
            <v>0.6203501217577132</v>
          </cell>
          <cell r="Q51">
            <v>0</v>
          </cell>
          <cell r="R51">
            <v>1.5277226548730604E-2</v>
          </cell>
          <cell r="S51">
            <v>0</v>
          </cell>
          <cell r="T51">
            <v>0</v>
          </cell>
        </row>
        <row r="52">
          <cell r="A52" t="str">
            <v>LDNO HV: Domestic Two Rate</v>
          </cell>
          <cell r="B52">
            <v>606.17492757646664</v>
          </cell>
          <cell r="C52">
            <v>80</v>
          </cell>
          <cell r="D52">
            <v>3285.6921669561516</v>
          </cell>
          <cell r="E52">
            <v>2864.0601669561515</v>
          </cell>
          <cell r="F52">
            <v>421.63199999999995</v>
          </cell>
          <cell r="G52">
            <v>0</v>
          </cell>
          <cell r="H52">
            <v>0</v>
          </cell>
          <cell r="I52">
            <v>0.5420369628438112</v>
          </cell>
          <cell r="J52">
            <v>41.071152086951898</v>
          </cell>
          <cell r="K52">
            <v>0.47248080325705344</v>
          </cell>
          <cell r="L52">
            <v>2629.6443822548458</v>
          </cell>
          <cell r="M52">
            <v>234.41578470130617</v>
          </cell>
          <cell r="N52">
            <v>0</v>
          </cell>
          <cell r="O52">
            <v>0.91815263261370772</v>
          </cell>
          <cell r="P52">
            <v>8.1847367386292433E-2</v>
          </cell>
          <cell r="Q52">
            <v>0</v>
          </cell>
          <cell r="R52">
            <v>0.12832364645729966</v>
          </cell>
          <cell r="S52">
            <v>0</v>
          </cell>
          <cell r="T52">
            <v>0</v>
          </cell>
        </row>
        <row r="53">
          <cell r="A53" t="str">
            <v>&gt; Domestic Off Peak (related MPAN)</v>
          </cell>
        </row>
        <row r="54">
          <cell r="A54" t="str">
            <v>Domestic Off Peak (related MPAN)</v>
          </cell>
          <cell r="B54">
            <v>3613.1440975729997</v>
          </cell>
          <cell r="C54">
            <v>0</v>
          </cell>
          <cell r="D54">
            <v>9863.8833863742893</v>
          </cell>
          <cell r="E54">
            <v>9863.8833863742893</v>
          </cell>
          <cell r="F54">
            <v>0</v>
          </cell>
          <cell r="G54">
            <v>0</v>
          </cell>
          <cell r="H54">
            <v>0</v>
          </cell>
          <cell r="I54">
            <v>0.27300000000000002</v>
          </cell>
          <cell r="J54" t="str">
            <v/>
          </cell>
          <cell r="K54">
            <v>0.27300000000000002</v>
          </cell>
          <cell r="L54">
            <v>9863.8833863742893</v>
          </cell>
          <cell r="M54">
            <v>0</v>
          </cell>
          <cell r="N54">
            <v>0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A55" t="str">
            <v>LDNO LV: Domestic Off Peak (related MPAN)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 t="str">
            <v/>
          </cell>
          <cell r="J55" t="str">
            <v/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 t="str">
            <v/>
          </cell>
          <cell r="P55" t="str">
            <v/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</row>
        <row r="56">
          <cell r="A56" t="str">
            <v>LDNO HV: Domestic Off Peak (related MPAN)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 t="str">
            <v/>
          </cell>
          <cell r="J56" t="str">
            <v/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 t="str">
            <v/>
          </cell>
          <cell r="P56" t="str">
            <v/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</row>
        <row r="57">
          <cell r="A57" t="str">
            <v>&gt; Small Non Domestic Unrestricted</v>
          </cell>
        </row>
        <row r="58">
          <cell r="A58" t="str">
            <v>Small Non Domestic Unrestricted</v>
          </cell>
          <cell r="B58">
            <v>823197.95863007847</v>
          </cell>
          <cell r="C58">
            <v>63787</v>
          </cell>
          <cell r="D58">
            <v>18595785.38873852</v>
          </cell>
          <cell r="E58">
            <v>16982573.88653852</v>
          </cell>
          <cell r="F58">
            <v>1613211.5022</v>
          </cell>
          <cell r="G58">
            <v>0</v>
          </cell>
          <cell r="H58">
            <v>0</v>
          </cell>
          <cell r="I58">
            <v>2.2589688414296631</v>
          </cell>
          <cell r="J58">
            <v>291.52939295998431</v>
          </cell>
          <cell r="K58">
            <v>2.0630000000000002</v>
          </cell>
          <cell r="L58">
            <v>16982573.88653852</v>
          </cell>
          <cell r="M58">
            <v>0</v>
          </cell>
          <cell r="N58">
            <v>0</v>
          </cell>
          <cell r="O58">
            <v>1</v>
          </cell>
          <cell r="P58">
            <v>0</v>
          </cell>
          <cell r="Q58">
            <v>0</v>
          </cell>
          <cell r="R58">
            <v>8.675145838029244E-2</v>
          </cell>
          <cell r="S58">
            <v>0</v>
          </cell>
          <cell r="T58">
            <v>0</v>
          </cell>
        </row>
        <row r="59">
          <cell r="A59" t="str">
            <v>LDNO LV: Small Non Domestic Unrestricted</v>
          </cell>
          <cell r="B59">
            <v>56.743614639178105</v>
          </cell>
          <cell r="C59">
            <v>4</v>
          </cell>
          <cell r="D59">
            <v>865.48834953406049</v>
          </cell>
          <cell r="E59">
            <v>796.6803495340605</v>
          </cell>
          <cell r="F59">
            <v>68.808000000000007</v>
          </cell>
          <cell r="G59">
            <v>0</v>
          </cell>
          <cell r="H59">
            <v>0</v>
          </cell>
          <cell r="I59">
            <v>1.5252612210863497</v>
          </cell>
          <cell r="J59">
            <v>216.37208738351512</v>
          </cell>
          <cell r="K59">
            <v>1.4039999999999999</v>
          </cell>
          <cell r="L59">
            <v>796.6803495340605</v>
          </cell>
          <cell r="M59">
            <v>0</v>
          </cell>
          <cell r="N59">
            <v>0</v>
          </cell>
          <cell r="O59">
            <v>1</v>
          </cell>
          <cell r="P59">
            <v>0</v>
          </cell>
          <cell r="Q59">
            <v>0</v>
          </cell>
          <cell r="R59">
            <v>7.950193672398144E-2</v>
          </cell>
          <cell r="S59">
            <v>0</v>
          </cell>
          <cell r="T59">
            <v>0</v>
          </cell>
        </row>
        <row r="60">
          <cell r="A60" t="str">
            <v>LDNO HV: Small Non Domestic Unrestricted</v>
          </cell>
          <cell r="B60">
            <v>2717.0896874333912</v>
          </cell>
          <cell r="C60">
            <v>110</v>
          </cell>
          <cell r="D60">
            <v>21275.9890682531</v>
          </cell>
          <cell r="E60">
            <v>20269.4890682531</v>
          </cell>
          <cell r="F60">
            <v>1006.5</v>
          </cell>
          <cell r="G60">
            <v>0</v>
          </cell>
          <cell r="H60">
            <v>0</v>
          </cell>
          <cell r="I60">
            <v>0.78304331162328178</v>
          </cell>
          <cell r="J60">
            <v>193.41808243866456</v>
          </cell>
          <cell r="K60">
            <v>0.74600000000000011</v>
          </cell>
          <cell r="L60">
            <v>20269.4890682531</v>
          </cell>
          <cell r="M60">
            <v>0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4.7306848897654574E-2</v>
          </cell>
          <cell r="S60">
            <v>0</v>
          </cell>
          <cell r="T60">
            <v>0</v>
          </cell>
        </row>
        <row r="61">
          <cell r="A61" t="str">
            <v>&gt; Small Non Domestic Two Rate</v>
          </cell>
        </row>
        <row r="62">
          <cell r="A62" t="str">
            <v>Small Non Domestic Two Rate</v>
          </cell>
          <cell r="B62">
            <v>299626.94688777835</v>
          </cell>
          <cell r="C62">
            <v>13441</v>
          </cell>
          <cell r="D62">
            <v>6048436.8821593802</v>
          </cell>
          <cell r="E62">
            <v>5708505.9275593804</v>
          </cell>
          <cell r="F62">
            <v>339930.9546</v>
          </cell>
          <cell r="G62">
            <v>0</v>
          </cell>
          <cell r="H62">
            <v>0</v>
          </cell>
          <cell r="I62">
            <v>2.0186558468737292</v>
          </cell>
          <cell r="J62">
            <v>449.99902404280783</v>
          </cell>
          <cell r="K62">
            <v>1.9052044506856163</v>
          </cell>
          <cell r="L62">
            <v>5488509.4035405088</v>
          </cell>
          <cell r="M62">
            <v>219996.52401887253</v>
          </cell>
          <cell r="N62">
            <v>0</v>
          </cell>
          <cell r="O62">
            <v>0.96146162817195691</v>
          </cell>
          <cell r="P62">
            <v>3.8538371828043289E-2</v>
          </cell>
          <cell r="Q62">
            <v>0</v>
          </cell>
          <cell r="R62">
            <v>5.6201455222698739E-2</v>
          </cell>
          <cell r="S62">
            <v>0</v>
          </cell>
          <cell r="T62">
            <v>0</v>
          </cell>
        </row>
        <row r="63">
          <cell r="A63" t="str">
            <v>LDNO LV: Small Non Domestic Two Rate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 t="str">
            <v/>
          </cell>
          <cell r="J63" t="str">
            <v/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 t="str">
            <v/>
          </cell>
          <cell r="P63" t="str">
            <v/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</row>
        <row r="64">
          <cell r="A64" t="str">
            <v>LDNO HV: Small Non Domestic Two Rate</v>
          </cell>
          <cell r="B64">
            <v>955.72580301869243</v>
          </cell>
          <cell r="C64">
            <v>9</v>
          </cell>
          <cell r="D64">
            <v>8293.256418776351</v>
          </cell>
          <cell r="E64">
            <v>8210.9064187763506</v>
          </cell>
          <cell r="F64">
            <v>82.35</v>
          </cell>
          <cell r="G64">
            <v>0</v>
          </cell>
          <cell r="H64">
            <v>0</v>
          </cell>
          <cell r="I64">
            <v>0.86774432505451027</v>
          </cell>
          <cell r="J64">
            <v>921.47293541959459</v>
          </cell>
          <cell r="K64">
            <v>0.85912783696348094</v>
          </cell>
          <cell r="L64">
            <v>8116.0445526922922</v>
          </cell>
          <cell r="M64">
            <v>94.861866084057596</v>
          </cell>
          <cell r="N64">
            <v>0</v>
          </cell>
          <cell r="O64">
            <v>0.9884468460306487</v>
          </cell>
          <cell r="P64">
            <v>1.1553153969351243E-2</v>
          </cell>
          <cell r="Q64">
            <v>0</v>
          </cell>
          <cell r="R64">
            <v>9.9297544705787034E-3</v>
          </cell>
          <cell r="S64">
            <v>0</v>
          </cell>
          <cell r="T64">
            <v>0</v>
          </cell>
        </row>
        <row r="65">
          <cell r="A65" t="str">
            <v>&gt; Small Non Domestic Off Peak (related MPAN)</v>
          </cell>
        </row>
        <row r="66">
          <cell r="A66" t="str">
            <v>Small Non Domestic Off Peak (related MPAN)</v>
          </cell>
          <cell r="B66">
            <v>2262.2093594051807</v>
          </cell>
          <cell r="C66">
            <v>0</v>
          </cell>
          <cell r="D66">
            <v>6379.4303935226089</v>
          </cell>
          <cell r="E66">
            <v>6379.4303935226089</v>
          </cell>
          <cell r="F66">
            <v>0</v>
          </cell>
          <cell r="G66">
            <v>0</v>
          </cell>
          <cell r="H66">
            <v>0</v>
          </cell>
          <cell r="I66">
            <v>0.28199999999999997</v>
          </cell>
          <cell r="J66" t="str">
            <v/>
          </cell>
          <cell r="K66">
            <v>0.28199999999999997</v>
          </cell>
          <cell r="L66">
            <v>6379.4303935226089</v>
          </cell>
          <cell r="M66">
            <v>0</v>
          </cell>
          <cell r="N66">
            <v>0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</row>
        <row r="67">
          <cell r="A67" t="str">
            <v>LDNO LV: Small Non Domestic Off Peak (related MPAN)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/>
          </cell>
          <cell r="J67" t="str">
            <v/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 t="str">
            <v/>
          </cell>
          <cell r="P67" t="str">
            <v/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</row>
        <row r="68">
          <cell r="A68" t="str">
            <v>LDNO HV: Small Non Domestic Off Peak (related MPAN)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/>
          </cell>
          <cell r="J68" t="str">
            <v/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 t="str">
            <v/>
          </cell>
          <cell r="P68" t="str">
            <v/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</row>
        <row r="69">
          <cell r="A69" t="str">
            <v>&gt; LV Medium Non-Domestic</v>
          </cell>
        </row>
        <row r="70">
          <cell r="A70" t="str">
            <v>LV Medium Non-Domestic</v>
          </cell>
          <cell r="B70">
            <v>479754.31090142363</v>
          </cell>
          <cell r="C70">
            <v>4728</v>
          </cell>
          <cell r="D70">
            <v>10253907.674109915</v>
          </cell>
          <cell r="E70">
            <v>9546327.4869099148</v>
          </cell>
          <cell r="F70">
            <v>707580.18720000004</v>
          </cell>
          <cell r="G70">
            <v>0</v>
          </cell>
          <cell r="H70">
            <v>0</v>
          </cell>
          <cell r="I70">
            <v>2.1373247600096734</v>
          </cell>
          <cell r="J70">
            <v>2168.7621984158027</v>
          </cell>
          <cell r="K70">
            <v>1.989836728923406</v>
          </cell>
          <cell r="L70">
            <v>9401477.3591650464</v>
          </cell>
          <cell r="M70">
            <v>144850.12774486965</v>
          </cell>
          <cell r="N70">
            <v>0</v>
          </cell>
          <cell r="O70">
            <v>0.98482661233406366</v>
          </cell>
          <cell r="P70">
            <v>1.5173387665936518E-2</v>
          </cell>
          <cell r="Q70">
            <v>0</v>
          </cell>
          <cell r="R70">
            <v>6.9005905815455001E-2</v>
          </cell>
          <cell r="S70">
            <v>0</v>
          </cell>
          <cell r="T70">
            <v>0</v>
          </cell>
        </row>
        <row r="71">
          <cell r="A71" t="str">
            <v>LDNO LV: LV Medium Non-Domestic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 t="str">
            <v/>
          </cell>
          <cell r="J71" t="str">
            <v/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 t="str">
            <v/>
          </cell>
          <cell r="P71" t="str">
            <v/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</row>
        <row r="72">
          <cell r="A72" t="str">
            <v>LDNO HV: LV Medium Non-Domestic</v>
          </cell>
          <cell r="B72">
            <v>1239.299071879452</v>
          </cell>
          <cell r="C72">
            <v>10</v>
          </cell>
          <cell r="D72">
            <v>10411.556918819897</v>
          </cell>
          <cell r="E72">
            <v>9870.6089188198966</v>
          </cell>
          <cell r="F72">
            <v>540.94799999999998</v>
          </cell>
          <cell r="G72">
            <v>0</v>
          </cell>
          <cell r="H72">
            <v>0</v>
          </cell>
          <cell r="I72">
            <v>0.84011657517263449</v>
          </cell>
          <cell r="J72">
            <v>1041.1556918819897</v>
          </cell>
          <cell r="K72">
            <v>0.79646706293830116</v>
          </cell>
          <cell r="L72">
            <v>9795.2849279847105</v>
          </cell>
          <cell r="M72">
            <v>75.323990835186606</v>
          </cell>
          <cell r="N72">
            <v>0</v>
          </cell>
          <cell r="O72">
            <v>0.99236886078106401</v>
          </cell>
          <cell r="P72">
            <v>7.6311392189360632E-3</v>
          </cell>
          <cell r="Q72">
            <v>0</v>
          </cell>
          <cell r="R72">
            <v>5.1956494520256052E-2</v>
          </cell>
          <cell r="S72">
            <v>0</v>
          </cell>
          <cell r="T72">
            <v>0</v>
          </cell>
        </row>
        <row r="73">
          <cell r="A73" t="str">
            <v>&gt; LV Sub Medium Non-Domestic</v>
          </cell>
        </row>
        <row r="74">
          <cell r="A74" t="str">
            <v>LV Sub Medium Non-Domestic</v>
          </cell>
          <cell r="B74">
            <v>653.93828636925605</v>
          </cell>
          <cell r="C74">
            <v>4</v>
          </cell>
          <cell r="D74">
            <v>12835.375638012507</v>
          </cell>
          <cell r="E74">
            <v>12417.989238012507</v>
          </cell>
          <cell r="F74">
            <v>417.38639999999998</v>
          </cell>
          <cell r="G74">
            <v>0</v>
          </cell>
          <cell r="H74">
            <v>0</v>
          </cell>
          <cell r="I74">
            <v>1.9627808778831495</v>
          </cell>
          <cell r="J74">
            <v>3208.8439095031267</v>
          </cell>
          <cell r="K74">
            <v>1.8989543045351689</v>
          </cell>
          <cell r="L74">
            <v>12233.177165686038</v>
          </cell>
          <cell r="M74">
            <v>184.81207232646904</v>
          </cell>
          <cell r="N74">
            <v>0</v>
          </cell>
          <cell r="O74">
            <v>0.98511739148873279</v>
          </cell>
          <cell r="P74">
            <v>1.4882608511267168E-2</v>
          </cell>
          <cell r="Q74">
            <v>0</v>
          </cell>
          <cell r="R74">
            <v>3.2518440579478836E-2</v>
          </cell>
          <cell r="S74">
            <v>0</v>
          </cell>
          <cell r="T74">
            <v>0</v>
          </cell>
        </row>
        <row r="75">
          <cell r="A75" t="str">
            <v>&gt; HV Medium Non-Domestic</v>
          </cell>
        </row>
        <row r="76">
          <cell r="A76" t="str">
            <v>HV Medium Non-Domestic</v>
          </cell>
          <cell r="B76">
            <v>915.20307932776791</v>
          </cell>
          <cell r="C76">
            <v>13</v>
          </cell>
          <cell r="D76">
            <v>19938.854869327672</v>
          </cell>
          <cell r="E76">
            <v>12782.34706932767</v>
          </cell>
          <cell r="F76">
            <v>7156.5078000000003</v>
          </cell>
          <cell r="G76">
            <v>0</v>
          </cell>
          <cell r="H76">
            <v>0</v>
          </cell>
          <cell r="I76">
            <v>2.1786262873998519</v>
          </cell>
          <cell r="J76">
            <v>1533.7580668713595</v>
          </cell>
          <cell r="K76">
            <v>1.3966678388709661</v>
          </cell>
          <cell r="L76">
            <v>12653.07063993002</v>
          </cell>
          <cell r="M76">
            <v>129.27642939765121</v>
          </cell>
          <cell r="N76">
            <v>0</v>
          </cell>
          <cell r="O76">
            <v>0.98988633083607469</v>
          </cell>
          <cell r="P76">
            <v>1.0113669163925381E-2</v>
          </cell>
          <cell r="Q76">
            <v>0</v>
          </cell>
          <cell r="R76">
            <v>0.35892270879653154</v>
          </cell>
          <cell r="S76">
            <v>0</v>
          </cell>
          <cell r="T76">
            <v>0</v>
          </cell>
        </row>
        <row r="77">
          <cell r="A77" t="str">
            <v>&gt; LV Network Domestic</v>
          </cell>
        </row>
        <row r="78">
          <cell r="A78" t="str">
            <v>LV Network Domestic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 t="str">
            <v/>
          </cell>
          <cell r="J78" t="str">
            <v/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</row>
        <row r="79">
          <cell r="A79" t="str">
            <v>LDNO LV: LV Network Domestic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 t="str">
            <v/>
          </cell>
          <cell r="J79" t="str">
            <v/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 t="str">
            <v/>
          </cell>
          <cell r="P79" t="str">
            <v/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</row>
        <row r="80">
          <cell r="A80" t="str">
            <v>LDNO HV: LV Network Domestic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 t="str">
            <v/>
          </cell>
          <cell r="J80" t="str">
            <v/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 t="str">
            <v/>
          </cell>
          <cell r="P80" t="str">
            <v/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</row>
        <row r="81">
          <cell r="A81" t="str">
            <v>&gt; LV Network Non-Domestic Non-CT</v>
          </cell>
        </row>
        <row r="82">
          <cell r="A82" t="str">
            <v>LV Network Non-Domestic Non-CT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 t="str">
            <v/>
          </cell>
          <cell r="J82" t="str">
            <v/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 t="str">
            <v/>
          </cell>
          <cell r="P82" t="str">
            <v/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</row>
        <row r="83">
          <cell r="A83" t="str">
            <v>LDNO LV: LV Network Non-Domestic Non-CT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 t="str">
            <v/>
          </cell>
          <cell r="J83" t="str">
            <v/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 t="str">
            <v/>
          </cell>
          <cell r="P83" t="str">
            <v/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</row>
        <row r="84">
          <cell r="A84" t="str">
            <v>LDNO HV: LV Network Non-Domestic Non-CT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 t="str">
            <v/>
          </cell>
          <cell r="J84" t="str">
            <v/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 t="str">
            <v/>
          </cell>
          <cell r="P84" t="str">
            <v/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</row>
        <row r="85">
          <cell r="A85" t="str">
            <v>&gt; LV HH Metered</v>
          </cell>
        </row>
        <row r="86">
          <cell r="A86" t="str">
            <v>LV HH Metered</v>
          </cell>
          <cell r="B86">
            <v>1265460.4248763882</v>
          </cell>
          <cell r="C86">
            <v>3111</v>
          </cell>
          <cell r="D86">
            <v>27686271.504173432</v>
          </cell>
          <cell r="E86">
            <v>21170721.948373429</v>
          </cell>
          <cell r="F86">
            <v>113521.01220000001</v>
          </cell>
          <cell r="G86">
            <v>5884666.8035999993</v>
          </cell>
          <cell r="H86">
            <v>517361.74</v>
          </cell>
          <cell r="I86">
            <v>2.1878417499210112</v>
          </cell>
          <cell r="J86">
            <v>8899.4765362177532</v>
          </cell>
          <cell r="K86">
            <v>1.6729659444262284</v>
          </cell>
          <cell r="L86">
            <v>12685260.426153861</v>
          </cell>
          <cell r="M86">
            <v>7942861.3270382546</v>
          </cell>
          <cell r="N86">
            <v>542600.19518131379</v>
          </cell>
          <cell r="O86">
            <v>0.59918884472092759</v>
          </cell>
          <cell r="P86">
            <v>0.37518141074298667</v>
          </cell>
          <cell r="Q86">
            <v>2.5629744536085713E-2</v>
          </cell>
          <cell r="R86">
            <v>4.1002636336527959E-3</v>
          </cell>
          <cell r="S86">
            <v>0.21254818666041558</v>
          </cell>
          <cell r="T86">
            <v>1.8686580456382971E-2</v>
          </cell>
        </row>
        <row r="87">
          <cell r="A87" t="str">
            <v>LDNO LV: LV HH Metered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 t="str">
            <v/>
          </cell>
          <cell r="J87" t="str">
            <v/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 t="str">
            <v/>
          </cell>
          <cell r="P87" t="str">
            <v/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</row>
        <row r="88">
          <cell r="A88" t="str">
            <v>LDNO HV: LV HH Metered</v>
          </cell>
          <cell r="B88">
            <v>16895.741983736159</v>
          </cell>
          <cell r="C88">
            <v>20</v>
          </cell>
          <cell r="D88">
            <v>138503.98639640762</v>
          </cell>
          <cell r="E88">
            <v>111560.39539640762</v>
          </cell>
          <cell r="F88">
            <v>263.52000000000004</v>
          </cell>
          <cell r="G88">
            <v>25820.751</v>
          </cell>
          <cell r="H88">
            <v>859.32</v>
          </cell>
          <cell r="I88">
            <v>0.81975675604972875</v>
          </cell>
          <cell r="J88">
            <v>6925.1993198203809</v>
          </cell>
          <cell r="K88">
            <v>0.66028704453344311</v>
          </cell>
          <cell r="L88">
            <v>70763.100065254024</v>
          </cell>
          <cell r="M88">
            <v>38237.523516772941</v>
          </cell>
          <cell r="N88">
            <v>2559.7718143806633</v>
          </cell>
          <cell r="O88">
            <v>0.6343030590184936</v>
          </cell>
          <cell r="P88">
            <v>0.34275177477547947</v>
          </cell>
          <cell r="Q88">
            <v>2.2945166206027011E-2</v>
          </cell>
          <cell r="R88">
            <v>1.9026167178018132E-3</v>
          </cell>
          <cell r="S88">
            <v>0.18642604932755721</v>
          </cell>
          <cell r="T88">
            <v>6.2042979581870593E-3</v>
          </cell>
        </row>
        <row r="89">
          <cell r="A89" t="str">
            <v>&gt; LV Sub HH Metered</v>
          </cell>
        </row>
        <row r="90">
          <cell r="A90" t="str">
            <v>LV Sub HH Metered</v>
          </cell>
          <cell r="B90">
            <v>14595.246619731966</v>
          </cell>
          <cell r="C90">
            <v>18</v>
          </cell>
          <cell r="D90">
            <v>281339.9089012107</v>
          </cell>
          <cell r="E90">
            <v>199751.26210121065</v>
          </cell>
          <cell r="F90">
            <v>496.73519999999996</v>
          </cell>
          <cell r="G90">
            <v>74657.631599999993</v>
          </cell>
          <cell r="H90">
            <v>6434.28</v>
          </cell>
          <cell r="I90">
            <v>1.9276132581470375</v>
          </cell>
          <cell r="J90">
            <v>15629.99493895615</v>
          </cell>
          <cell r="K90">
            <v>1.3686049116234733</v>
          </cell>
          <cell r="L90">
            <v>125883.72937446364</v>
          </cell>
          <cell r="M90">
            <v>69382.139903131538</v>
          </cell>
          <cell r="N90">
            <v>4485.392823615467</v>
          </cell>
          <cell r="O90">
            <v>0.63020242300486917</v>
          </cell>
          <cell r="P90">
            <v>0.34734268596499157</v>
          </cell>
          <cell r="Q90">
            <v>2.2454891030139239E-2</v>
          </cell>
          <cell r="R90">
            <v>1.7656051782344994E-3</v>
          </cell>
          <cell r="S90">
            <v>0.26536452610502254</v>
          </cell>
          <cell r="T90">
            <v>2.2870128966521148E-2</v>
          </cell>
        </row>
        <row r="91">
          <cell r="A91" t="str">
            <v>LDNO HV: LV Sub HH Metered</v>
          </cell>
          <cell r="B91">
            <v>4566.4167523611241</v>
          </cell>
          <cell r="C91">
            <v>5</v>
          </cell>
          <cell r="D91">
            <v>42653.20434046851</v>
          </cell>
          <cell r="E91">
            <v>35361.464540468507</v>
          </cell>
          <cell r="F91">
            <v>75.396000000000001</v>
          </cell>
          <cell r="G91">
            <v>6990.3437999999996</v>
          </cell>
          <cell r="H91">
            <v>226</v>
          </cell>
          <cell r="I91">
            <v>0.93406289118079566</v>
          </cell>
          <cell r="J91">
            <v>8530.640868093702</v>
          </cell>
          <cell r="K91">
            <v>0.77438101816231319</v>
          </cell>
          <cell r="L91">
            <v>22628.807592901947</v>
          </cell>
          <cell r="M91">
            <v>11988.93946095596</v>
          </cell>
          <cell r="N91">
            <v>743.71748661059814</v>
          </cell>
          <cell r="O91">
            <v>0.63992846130580927</v>
          </cell>
          <cell r="P91">
            <v>0.33903967544204883</v>
          </cell>
          <cell r="Q91">
            <v>2.1031863252141892E-2</v>
          </cell>
          <cell r="R91">
            <v>1.7676514851772995E-3</v>
          </cell>
          <cell r="S91">
            <v>0.16388789325653785</v>
          </cell>
          <cell r="T91">
            <v>5.2985468148186868E-3</v>
          </cell>
        </row>
        <row r="92">
          <cell r="A92" t="str">
            <v>&gt; HV HH Metered</v>
          </cell>
        </row>
        <row r="93">
          <cell r="A93" t="str">
            <v>HV HH Metered</v>
          </cell>
          <cell r="B93">
            <v>2136453.6366452407</v>
          </cell>
          <cell r="C93">
            <v>595</v>
          </cell>
          <cell r="D93">
            <v>32733392.420924939</v>
          </cell>
          <cell r="E93">
            <v>23692432.248924937</v>
          </cell>
          <cell r="F93">
            <v>165113.21399999998</v>
          </cell>
          <cell r="G93">
            <v>8415841.6979999989</v>
          </cell>
          <cell r="H93">
            <v>460005.26</v>
          </cell>
          <cell r="I93">
            <v>1.5321368018228769</v>
          </cell>
          <cell r="J93">
            <v>55014.104909117545</v>
          </cell>
          <cell r="K93">
            <v>1.1089607489038658</v>
          </cell>
          <cell r="L93">
            <v>14584033.121142855</v>
          </cell>
          <cell r="M93">
            <v>8479604.2143817823</v>
          </cell>
          <cell r="N93">
            <v>628794.91340029845</v>
          </cell>
          <cell r="O93">
            <v>0.61555660338775964</v>
          </cell>
          <cell r="P93">
            <v>0.35790349109330266</v>
          </cell>
          <cell r="Q93">
            <v>2.6539905518937614E-2</v>
          </cell>
          <cell r="R93">
            <v>5.04418276837236E-3</v>
          </cell>
          <cell r="S93">
            <v>0.25710264276244527</v>
          </cell>
          <cell r="T93">
            <v>1.4053088481777403E-2</v>
          </cell>
        </row>
        <row r="94">
          <cell r="A94" t="str">
            <v>LDNO HV: HV HH Metered</v>
          </cell>
          <cell r="B94">
            <v>7655.6172125942967</v>
          </cell>
          <cell r="C94">
            <v>5</v>
          </cell>
          <cell r="D94">
            <v>102049.19289443835</v>
          </cell>
          <cell r="E94">
            <v>61709.066094438349</v>
          </cell>
          <cell r="F94">
            <v>909.51</v>
          </cell>
          <cell r="G94">
            <v>38761.156800000004</v>
          </cell>
          <cell r="H94">
            <v>669.46</v>
          </cell>
          <cell r="I94">
            <v>1.3329975893590487</v>
          </cell>
          <cell r="J94">
            <v>20409.838578887669</v>
          </cell>
          <cell r="K94">
            <v>0.80606258621343341</v>
          </cell>
          <cell r="L94">
            <v>39071.20178868212</v>
          </cell>
          <cell r="M94">
            <v>21317.29139484567</v>
          </cell>
          <cell r="N94">
            <v>1320.5729109105569</v>
          </cell>
          <cell r="O94">
            <v>0.63315172731488623</v>
          </cell>
          <cell r="P94">
            <v>0.34544829056758214</v>
          </cell>
          <cell r="Q94">
            <v>2.1399982117531611E-2</v>
          </cell>
          <cell r="R94">
            <v>8.9124663723780216E-3</v>
          </cell>
          <cell r="S94">
            <v>0.37982815640781492</v>
          </cell>
          <cell r="T94">
            <v>6.5601694732902232E-3</v>
          </cell>
        </row>
        <row r="95">
          <cell r="A95" t="str">
            <v>&gt; NHH UMS category A</v>
          </cell>
        </row>
        <row r="96">
          <cell r="A96" t="str">
            <v>NHH UMS category A</v>
          </cell>
          <cell r="B96">
            <v>7597.2957335261272</v>
          </cell>
          <cell r="C96">
            <v>514</v>
          </cell>
          <cell r="D96">
            <v>169039.83007095635</v>
          </cell>
          <cell r="E96">
            <v>169039.83007095635</v>
          </cell>
          <cell r="F96">
            <v>0</v>
          </cell>
          <cell r="G96">
            <v>0</v>
          </cell>
          <cell r="H96">
            <v>0</v>
          </cell>
          <cell r="I96">
            <v>2.2250000000000001</v>
          </cell>
          <cell r="J96">
            <v>328.87126472948705</v>
          </cell>
          <cell r="K96">
            <v>2.2250000000000001</v>
          </cell>
          <cell r="L96">
            <v>169039.83007095635</v>
          </cell>
          <cell r="M96">
            <v>0</v>
          </cell>
          <cell r="N96">
            <v>0</v>
          </cell>
          <cell r="O96">
            <v>1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</row>
        <row r="97">
          <cell r="A97" t="str">
            <v>LDNO LV: NHH UMS category A</v>
          </cell>
          <cell r="B97">
            <v>38.57379559770618</v>
          </cell>
          <cell r="C97">
            <v>0</v>
          </cell>
          <cell r="D97">
            <v>584.00726534927162</v>
          </cell>
          <cell r="E97">
            <v>584.00726534927162</v>
          </cell>
          <cell r="F97">
            <v>0</v>
          </cell>
          <cell r="G97">
            <v>0</v>
          </cell>
          <cell r="H97">
            <v>0</v>
          </cell>
          <cell r="I97">
            <v>1.5140000000000002</v>
          </cell>
          <cell r="J97" t="str">
            <v/>
          </cell>
          <cell r="K97">
            <v>1.5140000000000002</v>
          </cell>
          <cell r="L97">
            <v>584.00726534927162</v>
          </cell>
          <cell r="M97">
            <v>0</v>
          </cell>
          <cell r="N97">
            <v>0</v>
          </cell>
          <cell r="O97">
            <v>1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</row>
        <row r="98">
          <cell r="A98" t="str">
            <v>LDNO HV: NHH UMS category A</v>
          </cell>
          <cell r="B98">
            <v>180.42533538088671</v>
          </cell>
          <cell r="C98">
            <v>0</v>
          </cell>
          <cell r="D98">
            <v>1450.6196964623291</v>
          </cell>
          <cell r="E98">
            <v>1450.6196964623291</v>
          </cell>
          <cell r="F98">
            <v>0</v>
          </cell>
          <cell r="G98">
            <v>0</v>
          </cell>
          <cell r="H98">
            <v>0</v>
          </cell>
          <cell r="I98">
            <v>0.80399999999999994</v>
          </cell>
          <cell r="J98" t="str">
            <v/>
          </cell>
          <cell r="K98">
            <v>0.80399999999999994</v>
          </cell>
          <cell r="L98">
            <v>1450.6196964623291</v>
          </cell>
          <cell r="M98">
            <v>0</v>
          </cell>
          <cell r="N98">
            <v>0</v>
          </cell>
          <cell r="O98">
            <v>1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</row>
        <row r="99">
          <cell r="A99" t="str">
            <v>&gt; NHH UMS category B</v>
          </cell>
        </row>
        <row r="100">
          <cell r="A100" t="str">
            <v>NHH UMS category B</v>
          </cell>
          <cell r="B100">
            <v>5952.5744876907111</v>
          </cell>
          <cell r="C100">
            <v>749</v>
          </cell>
          <cell r="D100">
            <v>151135.86624246716</v>
          </cell>
          <cell r="E100">
            <v>151135.86624246716</v>
          </cell>
          <cell r="F100">
            <v>0</v>
          </cell>
          <cell r="G100">
            <v>0</v>
          </cell>
          <cell r="H100">
            <v>0</v>
          </cell>
          <cell r="I100">
            <v>2.5390000000000001</v>
          </cell>
          <cell r="J100">
            <v>201.78353303400155</v>
          </cell>
          <cell r="K100">
            <v>2.5390000000000001</v>
          </cell>
          <cell r="L100">
            <v>151135.86624246716</v>
          </cell>
          <cell r="M100">
            <v>0</v>
          </cell>
          <cell r="N100">
            <v>0</v>
          </cell>
          <cell r="O100">
            <v>1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</row>
        <row r="101">
          <cell r="A101" t="str">
            <v>LDNO LV: NHH UMS category B</v>
          </cell>
          <cell r="B101">
            <v>5.4179338644077735</v>
          </cell>
          <cell r="C101">
            <v>0</v>
          </cell>
          <cell r="D101">
            <v>93.567717838322267</v>
          </cell>
          <cell r="E101">
            <v>93.567717838322267</v>
          </cell>
          <cell r="F101">
            <v>0</v>
          </cell>
          <cell r="G101">
            <v>0</v>
          </cell>
          <cell r="H101">
            <v>0</v>
          </cell>
          <cell r="I101">
            <v>1.7270000000000005</v>
          </cell>
          <cell r="J101" t="str">
            <v/>
          </cell>
          <cell r="K101">
            <v>1.7270000000000005</v>
          </cell>
          <cell r="L101">
            <v>93.567717838322267</v>
          </cell>
          <cell r="M101">
            <v>0</v>
          </cell>
          <cell r="N101">
            <v>0</v>
          </cell>
          <cell r="O101">
            <v>1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</row>
        <row r="102">
          <cell r="A102" t="str">
            <v>LDNO HV: NHH UMS category B</v>
          </cell>
          <cell r="B102">
            <v>258.82704553611961</v>
          </cell>
          <cell r="C102">
            <v>0</v>
          </cell>
          <cell r="D102">
            <v>2376.0322780215783</v>
          </cell>
          <cell r="E102">
            <v>2376.0322780215783</v>
          </cell>
          <cell r="F102">
            <v>0</v>
          </cell>
          <cell r="G102">
            <v>0</v>
          </cell>
          <cell r="H102">
            <v>0</v>
          </cell>
          <cell r="I102">
            <v>0.91800000000000015</v>
          </cell>
          <cell r="J102" t="str">
            <v/>
          </cell>
          <cell r="K102">
            <v>0.91800000000000015</v>
          </cell>
          <cell r="L102">
            <v>2376.0322780215783</v>
          </cell>
          <cell r="M102">
            <v>0</v>
          </cell>
          <cell r="N102">
            <v>0</v>
          </cell>
          <cell r="O102">
            <v>1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</row>
        <row r="103">
          <cell r="A103" t="str">
            <v>&gt; NHH UMS category C</v>
          </cell>
        </row>
        <row r="104">
          <cell r="A104" t="str">
            <v>NHH UMS category C</v>
          </cell>
          <cell r="B104">
            <v>378.27038018128798</v>
          </cell>
          <cell r="C104">
            <v>84</v>
          </cell>
          <cell r="D104">
            <v>14344.01281647444</v>
          </cell>
          <cell r="E104">
            <v>14344.01281647444</v>
          </cell>
          <cell r="F104">
            <v>0</v>
          </cell>
          <cell r="G104">
            <v>0</v>
          </cell>
          <cell r="H104">
            <v>0</v>
          </cell>
          <cell r="I104">
            <v>3.7920000000000007</v>
          </cell>
          <cell r="J104">
            <v>170.76205733898144</v>
          </cell>
          <cell r="K104">
            <v>3.7920000000000007</v>
          </cell>
          <cell r="L104">
            <v>14344.01281647444</v>
          </cell>
          <cell r="M104">
            <v>0</v>
          </cell>
          <cell r="N104">
            <v>0</v>
          </cell>
          <cell r="O104">
            <v>1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</row>
        <row r="105">
          <cell r="A105" t="str">
            <v>LDNO LV: NHH UMS category C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 t="str">
            <v/>
          </cell>
          <cell r="J105" t="str">
            <v/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 t="str">
            <v/>
          </cell>
          <cell r="P105" t="str">
            <v/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</row>
        <row r="106">
          <cell r="A106" t="str">
            <v>LDNO HV: NHH UMS category C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 t="str">
            <v/>
          </cell>
          <cell r="J106" t="str">
            <v/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 t="str">
            <v/>
          </cell>
          <cell r="P106" t="str">
            <v/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</row>
        <row r="107">
          <cell r="A107" t="str">
            <v>&gt; NHH UMS category D</v>
          </cell>
        </row>
        <row r="108">
          <cell r="A108" t="str">
            <v>NHH UMS category D</v>
          </cell>
          <cell r="B108">
            <v>0</v>
          </cell>
          <cell r="C108">
            <v>1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 t="str">
            <v/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 t="str">
            <v/>
          </cell>
          <cell r="P108" t="str">
            <v/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</row>
        <row r="109">
          <cell r="A109" t="str">
            <v>LDNO LV: NHH UMS category D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 t="str">
            <v/>
          </cell>
          <cell r="J109" t="str">
            <v/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 t="str">
            <v/>
          </cell>
          <cell r="P109" t="str">
            <v/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</row>
        <row r="110">
          <cell r="A110" t="str">
            <v>LDNO HV: NHH UMS category D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 t="str">
            <v/>
          </cell>
          <cell r="J110" t="str">
            <v/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 t="str">
            <v/>
          </cell>
          <cell r="P110" t="str">
            <v/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</row>
        <row r="111">
          <cell r="A111" t="str">
            <v>&gt; LV UMS (Pseudo HH Metered)</v>
          </cell>
        </row>
        <row r="112">
          <cell r="A112" t="str">
            <v>LV UMS (Pseudo HH Metered)</v>
          </cell>
          <cell r="B112">
            <v>144605.38818021171</v>
          </cell>
          <cell r="C112">
            <v>26</v>
          </cell>
          <cell r="D112">
            <v>3769358.6594800688</v>
          </cell>
          <cell r="E112">
            <v>3769358.6594800688</v>
          </cell>
          <cell r="F112">
            <v>0</v>
          </cell>
          <cell r="G112">
            <v>0</v>
          </cell>
          <cell r="H112">
            <v>0</v>
          </cell>
          <cell r="I112">
            <v>2.6066515964001131</v>
          </cell>
          <cell r="J112">
            <v>144975.33305692574</v>
          </cell>
          <cell r="K112">
            <v>2.6066515964001131</v>
          </cell>
          <cell r="L112">
            <v>2130071.1121657053</v>
          </cell>
          <cell r="M112">
            <v>790930.78371953638</v>
          </cell>
          <cell r="N112">
            <v>848356.76359482692</v>
          </cell>
          <cell r="O112">
            <v>0.5651017333700793</v>
          </cell>
          <cell r="P112">
            <v>0.20983165975206891</v>
          </cell>
          <cell r="Q112">
            <v>0.22506660687785174</v>
          </cell>
          <cell r="R112">
            <v>0</v>
          </cell>
          <cell r="S112">
            <v>0</v>
          </cell>
          <cell r="T112">
            <v>0</v>
          </cell>
        </row>
        <row r="113">
          <cell r="A113" t="str">
            <v>LDNO LV: LV UMS (Pseudo HH Metered)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 t="str">
            <v/>
          </cell>
          <cell r="J113" t="str">
            <v/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 t="str">
            <v/>
          </cell>
          <cell r="P113" t="str">
            <v/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</row>
        <row r="114">
          <cell r="A114" t="str">
            <v>LDNO HV: LV UMS (Pseudo HH Metered)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 t="str">
            <v/>
          </cell>
          <cell r="J114" t="str">
            <v/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 t="str">
            <v/>
          </cell>
          <cell r="P114" t="str">
            <v/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</row>
        <row r="115">
          <cell r="A115" t="str">
            <v>&gt; LV Generation NHH or Aggregate HH</v>
          </cell>
        </row>
        <row r="116">
          <cell r="A116" t="str">
            <v>LV Generation NHH or Aggregate HH</v>
          </cell>
          <cell r="B116">
            <v>602.29748729184382</v>
          </cell>
          <cell r="C116">
            <v>130</v>
          </cell>
          <cell r="D116">
            <v>-4878.609647063935</v>
          </cell>
          <cell r="E116">
            <v>-4878.609647063935</v>
          </cell>
          <cell r="F116">
            <v>0</v>
          </cell>
          <cell r="G116">
            <v>0</v>
          </cell>
          <cell r="H116">
            <v>0</v>
          </cell>
          <cell r="I116">
            <v>-0.81</v>
          </cell>
          <cell r="J116">
            <v>-37.527766515876422</v>
          </cell>
          <cell r="K116">
            <v>-0.81</v>
          </cell>
          <cell r="L116">
            <v>-4878.609647063935</v>
          </cell>
          <cell r="M116">
            <v>0</v>
          </cell>
          <cell r="N116">
            <v>0</v>
          </cell>
          <cell r="O116">
            <v>1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</row>
        <row r="117">
          <cell r="A117" t="str">
            <v>LDNO LV: LV Generation NHH or Aggregate HH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 t="str">
            <v/>
          </cell>
          <cell r="J117" t="str">
            <v/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 t="str">
            <v/>
          </cell>
          <cell r="P117" t="str">
            <v/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</row>
        <row r="118">
          <cell r="A118" t="str">
            <v>LDNO HV: LV Generation NHH or Aggregate HH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 t="str">
            <v/>
          </cell>
          <cell r="J118" t="str">
            <v/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 t="str">
            <v/>
          </cell>
          <cell r="P118" t="str">
            <v/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</row>
        <row r="119">
          <cell r="A119" t="str">
            <v>&gt; LV Sub Generation NHH</v>
          </cell>
        </row>
        <row r="120">
          <cell r="A120" t="str">
            <v>LV Sub Generation NHH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 t="str">
            <v/>
          </cell>
          <cell r="J120" t="str">
            <v/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 t="str">
            <v/>
          </cell>
          <cell r="P120" t="str">
            <v/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</row>
        <row r="121">
          <cell r="A121" t="str">
            <v>LDNO HV: LV Sub Generation NHH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 t="str">
            <v/>
          </cell>
          <cell r="J121" t="str">
            <v/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 t="str">
            <v/>
          </cell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</row>
        <row r="122">
          <cell r="A122" t="str">
            <v>&gt; LV Generation Intermittent</v>
          </cell>
        </row>
        <row r="123">
          <cell r="A123" t="str">
            <v>LV Generation Intermittent</v>
          </cell>
          <cell r="B123">
            <v>9529.9504738031992</v>
          </cell>
          <cell r="C123">
            <v>146</v>
          </cell>
          <cell r="D123">
            <v>-76296.898837805915</v>
          </cell>
          <cell r="E123">
            <v>-77192.598837805912</v>
          </cell>
          <cell r="F123">
            <v>0</v>
          </cell>
          <cell r="G123">
            <v>0</v>
          </cell>
          <cell r="H123">
            <v>895.7</v>
          </cell>
          <cell r="I123">
            <v>-0.80060121033721865</v>
          </cell>
          <cell r="J123">
            <v>-522.58149888908156</v>
          </cell>
          <cell r="K123">
            <v>-0.81</v>
          </cell>
          <cell r="L123">
            <v>-77192.598837805912</v>
          </cell>
          <cell r="M123">
            <v>0</v>
          </cell>
          <cell r="N123">
            <v>0</v>
          </cell>
          <cell r="O123">
            <v>1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-1.1739664568858875E-2</v>
          </cell>
        </row>
        <row r="124">
          <cell r="A124" t="str">
            <v>LDNO LV: LV Generation Intermittent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 t="str">
            <v/>
          </cell>
          <cell r="J124" t="str">
            <v/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 t="str">
            <v/>
          </cell>
          <cell r="P124" t="str">
            <v/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</row>
        <row r="125">
          <cell r="A125" t="str">
            <v>LDNO HV: LV Generation Intermittent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 t="str">
            <v/>
          </cell>
          <cell r="J125" t="str">
            <v/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 t="str">
            <v/>
          </cell>
          <cell r="P125" t="str">
            <v/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</row>
        <row r="126">
          <cell r="A126" t="str">
            <v>&gt; LV Generation Non-Intermittent</v>
          </cell>
        </row>
        <row r="127">
          <cell r="A127" t="str">
            <v>LV Generation Non-Intermittent</v>
          </cell>
          <cell r="B127">
            <v>1895.2778957976439</v>
          </cell>
          <cell r="C127">
            <v>11</v>
          </cell>
          <cell r="D127">
            <v>-14861.418001330505</v>
          </cell>
          <cell r="E127">
            <v>-14943.568001330505</v>
          </cell>
          <cell r="F127">
            <v>0</v>
          </cell>
          <cell r="G127">
            <v>0</v>
          </cell>
          <cell r="H127">
            <v>82.15</v>
          </cell>
          <cell r="I127">
            <v>-0.78412870399018453</v>
          </cell>
          <cell r="J127">
            <v>-1351.0380001209551</v>
          </cell>
          <cell r="K127">
            <v>-0.78846316070400735</v>
          </cell>
          <cell r="L127">
            <v>-8479.184336387103</v>
          </cell>
          <cell r="M127">
            <v>-5584.4417042219584</v>
          </cell>
          <cell r="N127">
            <v>-879.94196072144291</v>
          </cell>
          <cell r="O127">
            <v>0.56741364148322249</v>
          </cell>
          <cell r="P127">
            <v>0.37370203044712924</v>
          </cell>
          <cell r="Q127">
            <v>5.8884328069648231E-2</v>
          </cell>
          <cell r="R127">
            <v>0</v>
          </cell>
          <cell r="S127">
            <v>0</v>
          </cell>
          <cell r="T127">
            <v>-5.5277363164568365E-3</v>
          </cell>
        </row>
        <row r="128">
          <cell r="A128" t="str">
            <v>LDNO LV: LV Generation Non-Intermittent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 t="str">
            <v/>
          </cell>
          <cell r="J128" t="str">
            <v/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 t="str">
            <v/>
          </cell>
          <cell r="P128" t="str">
            <v/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</row>
        <row r="129">
          <cell r="A129" t="str">
            <v>LDNO HV: LV Generation Non-Intermittent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 t="str">
            <v/>
          </cell>
          <cell r="J129" t="str">
            <v/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 t="str">
            <v/>
          </cell>
          <cell r="P129" t="str">
            <v/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</row>
        <row r="130">
          <cell r="A130" t="str">
            <v>&gt; LV Sub Generation Intermittent</v>
          </cell>
        </row>
        <row r="131">
          <cell r="A131" t="str">
            <v>LV Sub Generation Intermittent</v>
          </cell>
          <cell r="B131">
            <v>37.670999999999999</v>
          </cell>
          <cell r="C131">
            <v>1</v>
          </cell>
          <cell r="D131">
            <v>-280.64895000000001</v>
          </cell>
          <cell r="E131">
            <v>-280.64895000000001</v>
          </cell>
          <cell r="F131">
            <v>0</v>
          </cell>
          <cell r="G131">
            <v>0</v>
          </cell>
          <cell r="H131">
            <v>0</v>
          </cell>
          <cell r="I131">
            <v>-0.74500000000000011</v>
          </cell>
          <cell r="J131">
            <v>-280.64895000000001</v>
          </cell>
          <cell r="K131">
            <v>-0.74500000000000011</v>
          </cell>
          <cell r="L131">
            <v>-280.64895000000001</v>
          </cell>
          <cell r="M131">
            <v>0</v>
          </cell>
          <cell r="N131">
            <v>0</v>
          </cell>
          <cell r="O131">
            <v>1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</row>
        <row r="132">
          <cell r="A132" t="str">
            <v>LDNO HV: LV Sub Generation Intermittent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 t="str">
            <v/>
          </cell>
          <cell r="J132" t="str">
            <v/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 t="str">
            <v/>
          </cell>
          <cell r="P132" t="str">
            <v/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</row>
        <row r="133">
          <cell r="A133" t="str">
            <v>&gt; LV Sub Generation Non-Intermittent</v>
          </cell>
        </row>
        <row r="134">
          <cell r="A134" t="str">
            <v>LV Sub Generation Non-Intermittent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 t="str">
            <v/>
          </cell>
          <cell r="J134" t="str">
            <v/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 t="str">
            <v/>
          </cell>
          <cell r="P134" t="str">
            <v/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</row>
        <row r="135">
          <cell r="A135" t="str">
            <v>LDNO HV: LV Sub Generation Non-Intermittent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 t="str">
            <v/>
          </cell>
          <cell r="J135" t="str">
            <v/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 t="str">
            <v/>
          </cell>
          <cell r="P135" t="str">
            <v/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</row>
        <row r="136">
          <cell r="A136" t="str">
            <v>&gt; HV Generation Intermittent</v>
          </cell>
        </row>
        <row r="137">
          <cell r="A137" t="str">
            <v>HV Generation Intermittent</v>
          </cell>
          <cell r="B137">
            <v>44577.689286771631</v>
          </cell>
          <cell r="C137">
            <v>27</v>
          </cell>
          <cell r="D137">
            <v>-218536.71361959362</v>
          </cell>
          <cell r="E137">
            <v>-223780.00021959361</v>
          </cell>
          <cell r="F137">
            <v>3619.7766000000001</v>
          </cell>
          <cell r="G137">
            <v>0</v>
          </cell>
          <cell r="H137">
            <v>1623.51</v>
          </cell>
          <cell r="I137">
            <v>-0.49023786812665526</v>
          </cell>
          <cell r="J137">
            <v>-8093.9523562812456</v>
          </cell>
          <cell r="K137">
            <v>-0.50200000000000011</v>
          </cell>
          <cell r="L137">
            <v>-223780.00021959361</v>
          </cell>
          <cell r="M137">
            <v>0</v>
          </cell>
          <cell r="N137">
            <v>0</v>
          </cell>
          <cell r="O137">
            <v>1</v>
          </cell>
          <cell r="P137">
            <v>0</v>
          </cell>
          <cell r="Q137">
            <v>0</v>
          </cell>
          <cell r="R137">
            <v>-1.656370016756515E-2</v>
          </cell>
          <cell r="S137">
            <v>0</v>
          </cell>
          <cell r="T137">
            <v>-7.4290034526008309E-3</v>
          </cell>
        </row>
        <row r="138">
          <cell r="A138" t="str">
            <v>LDNO HV: HV Generation Intermittent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 t="str">
            <v/>
          </cell>
          <cell r="J138" t="str">
            <v/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 t="str">
            <v/>
          </cell>
          <cell r="P138" t="str">
            <v/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</row>
        <row r="139">
          <cell r="A139" t="str">
            <v>&gt; HV Generation Non-Intermittent</v>
          </cell>
        </row>
        <row r="140">
          <cell r="A140" t="str">
            <v>HV Generation Non-Intermittent</v>
          </cell>
          <cell r="B140">
            <v>101365.43817601984</v>
          </cell>
          <cell r="C140">
            <v>27</v>
          </cell>
          <cell r="D140">
            <v>-567738.29111452412</v>
          </cell>
          <cell r="E140">
            <v>-572760.44771452411</v>
          </cell>
          <cell r="F140">
            <v>3619.7766000000001</v>
          </cell>
          <cell r="G140">
            <v>0</v>
          </cell>
          <cell r="H140">
            <v>1402.38</v>
          </cell>
          <cell r="I140">
            <v>-0.56009060023856805</v>
          </cell>
          <cell r="J140">
            <v>-21027.344115352746</v>
          </cell>
          <cell r="K140">
            <v>-0.56504510612377823</v>
          </cell>
          <cell r="L140">
            <v>-374620.88322343037</v>
          </cell>
          <cell r="M140">
            <v>-168305.06766654627</v>
          </cell>
          <cell r="N140">
            <v>-29834.496824547383</v>
          </cell>
          <cell r="O140">
            <v>0.65406206856334692</v>
          </cell>
          <cell r="P140">
            <v>0.29384897008536642</v>
          </cell>
          <cell r="Q140">
            <v>5.2088961351286475E-2</v>
          </cell>
          <cell r="R140">
            <v>-6.3757838015365059E-3</v>
          </cell>
          <cell r="S140">
            <v>0</v>
          </cell>
          <cell r="T140">
            <v>-2.4701169921919398E-3</v>
          </cell>
        </row>
        <row r="141">
          <cell r="A141" t="str">
            <v>LDNO HV: HV Generation Non-Intermittent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 t="str">
            <v/>
          </cell>
          <cell r="J141" t="str">
            <v/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 t="str">
            <v/>
          </cell>
          <cell r="P141" t="str">
            <v/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</row>
        <row r="143">
          <cell r="A143" t="str">
            <v>3803. Revenue summary by tariff component</v>
          </cell>
        </row>
        <row r="144">
          <cell r="A144" t="str">
            <v>Data sources:</v>
          </cell>
        </row>
        <row r="145">
          <cell r="A145" t="str">
            <v>x1 = 3802. All units (MWh) (in Revenue summary)</v>
          </cell>
        </row>
        <row r="146">
          <cell r="A146" t="str">
            <v>x2 = 3802. MPANs by tariff (in Volume forecasts for the charging year) (copy) (in Revenue summary)</v>
          </cell>
        </row>
        <row r="147">
          <cell r="A147" t="str">
            <v>x3 = 3802. Net revenues (£) (in Revenue summary)</v>
          </cell>
        </row>
        <row r="148">
          <cell r="A148" t="str">
            <v>x4 = 3802. Revenues from unit rates (£) (in Revenue summary)</v>
          </cell>
        </row>
        <row r="149">
          <cell r="A149" t="str">
            <v>x5 = 3802. Revenues from fixed charges (£) (in Revenue summary)</v>
          </cell>
        </row>
        <row r="150">
          <cell r="A150" t="str">
            <v>x6 = 3802. Revenues from capacity charges (£) (in Revenue summary)</v>
          </cell>
        </row>
        <row r="151">
          <cell r="A151" t="str">
            <v>x7 = 3802. Revenues from reactive power charges (£) (in Revenue summary)</v>
          </cell>
        </row>
        <row r="152">
          <cell r="A152" t="str">
            <v>Kind:</v>
          </cell>
          <cell r="B152" t="str">
            <v>Cell summation</v>
          </cell>
          <cell r="C152" t="str">
            <v>Cell summation</v>
          </cell>
          <cell r="D152" t="str">
            <v>Cell summation</v>
          </cell>
          <cell r="E152" t="str">
            <v>Cell summation</v>
          </cell>
          <cell r="F152" t="str">
            <v>Cell summation</v>
          </cell>
          <cell r="G152" t="str">
            <v>Cell summation</v>
          </cell>
          <cell r="H152" t="str">
            <v>Cell summation</v>
          </cell>
        </row>
        <row r="153">
          <cell r="A153" t="str">
            <v>Formula:</v>
          </cell>
          <cell r="B153" t="str">
            <v>=SUM(x1)</v>
          </cell>
          <cell r="C153" t="str">
            <v>=SUM(x2)</v>
          </cell>
          <cell r="D153" t="str">
            <v>=SUM(x3)</v>
          </cell>
          <cell r="E153" t="str">
            <v>=SUM(x4)</v>
          </cell>
          <cell r="F153" t="str">
            <v>=SUM(x5)</v>
          </cell>
          <cell r="G153" t="str">
            <v>=SUM(x6)</v>
          </cell>
          <cell r="H153" t="str">
            <v>=SUM(x7)</v>
          </cell>
        </row>
        <row r="155">
          <cell r="B155" t="str">
            <v>Total units (MWh)</v>
          </cell>
          <cell r="C155" t="str">
            <v>Total MPANs</v>
          </cell>
          <cell r="D155" t="str">
            <v>Total net revenues (£)</v>
          </cell>
          <cell r="E155" t="str">
            <v>Total net revenues from unit rates (£)</v>
          </cell>
          <cell r="F155" t="str">
            <v>Total revenues from fixed charges (£)</v>
          </cell>
          <cell r="G155" t="str">
            <v>Total revenues from capacity charges (£)</v>
          </cell>
          <cell r="H155" t="str">
            <v>Total revenues from reactive power charges (£)</v>
          </cell>
        </row>
        <row r="156">
          <cell r="A156" t="str">
            <v>Revenue summary by tariff component</v>
          </cell>
          <cell r="B156">
            <v>8997160.8460162859</v>
          </cell>
          <cell r="C156">
            <v>1115236</v>
          </cell>
          <cell r="D156">
            <v>204605935.68389636</v>
          </cell>
          <cell r="E156">
            <v>171320492.73249638</v>
          </cell>
          <cell r="F156">
            <v>17849144.766600002</v>
          </cell>
          <cell r="G156">
            <v>14446738.384799998</v>
          </cell>
          <cell r="H156">
            <v>989559.79999999993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CDCM Revenues"/>
      <sheetName val="Input"/>
      <sheetName val="LAFs"/>
      <sheetName val="DRM"/>
      <sheetName val="SM"/>
      <sheetName val="Loads"/>
      <sheetName val="Multi"/>
      <sheetName val="SMD"/>
      <sheetName val="AMD"/>
      <sheetName val="Otex"/>
      <sheetName val="Contrib"/>
      <sheetName val="Yard"/>
      <sheetName val="Standing"/>
      <sheetName val="NHH"/>
      <sheetName val="Reactive"/>
      <sheetName val="Aggreg"/>
      <sheetName val="Revenue"/>
      <sheetName val="Scaler"/>
      <sheetName val="Adjust"/>
      <sheetName val="Tariffs"/>
      <sheetName val="Summary"/>
      <sheetName val="M-ATW"/>
      <sheetName val="M-Rev"/>
      <sheetName val="CData"/>
      <sheetName val="CTa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">
          <cell r="A1" t="str">
            <v>Summary statistics for WPD South Wales in April 14 (102)</v>
          </cell>
        </row>
        <row r="2">
          <cell r="A2" t="str">
            <v>This sheet is for information only.  It can be deleted without affecting any calculations elsewhere in the model.</v>
          </cell>
        </row>
        <row r="4">
          <cell r="A4" t="str">
            <v>3801. Workbook build options and main parameters</v>
          </cell>
        </row>
        <row r="5">
          <cell r="A5" t="str">
            <v>Include a 132kV/HV network level</v>
          </cell>
        </row>
        <row r="6">
          <cell r="A6" t="str">
            <v>Network model: 500 MW at time of GSP peak</v>
          </cell>
        </row>
        <row r="7">
          <cell r="A7" t="str">
            <v>Coincidence correction factors grouped for UMS</v>
          </cell>
        </row>
        <row r="8">
          <cell r="A8" t="str">
            <v>Standing charges factors: 100/0/0 LV NHH, 100/100/20 network, 100/100/0 substation</v>
          </cell>
        </row>
        <row r="9">
          <cell r="A9" t="str">
            <v>Put some 132kV costs into HV capacity charges</v>
          </cell>
        </row>
        <row r="10">
          <cell r="A10" t="str">
            <v>Operating expenditure allocated by asset values</v>
          </cell>
        </row>
        <row r="11">
          <cell r="A11" t="str">
            <v>LV circuit costs by exit point for all small NHH demand</v>
          </cell>
        </row>
        <row r="12">
          <cell r="A12" t="str">
            <v>Revenue matching by £/kW/year at transmission exit level</v>
          </cell>
        </row>
        <row r="13">
          <cell r="A13" t="str">
            <v>Scaler subject to capping of each tariff component to zero</v>
          </cell>
        </row>
        <row r="14">
          <cell r="A14" t="str">
            <v xml:space="preserve"> </v>
          </cell>
        </row>
        <row r="15">
          <cell r="A15" t="str">
            <v>Data sources:</v>
          </cell>
        </row>
        <row r="16">
          <cell r="A16" t="str">
            <v>x1 = 1010. Annuity proportion for customer-contributed assets (in Financial and general assumptions)</v>
          </cell>
        </row>
        <row r="17">
          <cell r="A17" t="str">
            <v>x2 = 3606. Total net revenues from scaler (£) (in Revenue forecast summary)</v>
          </cell>
        </row>
        <row r="18">
          <cell r="A18" t="str">
            <v>x3 = 3606. Deviation from target revenue (£) (in Revenue forecast summary)</v>
          </cell>
        </row>
        <row r="19">
          <cell r="A19" t="str">
            <v>x4 = Deviation from target revenue (£) (copy) (in Workbook build options and main parameters)</v>
          </cell>
        </row>
        <row r="20">
          <cell r="A20" t="str">
            <v>x5 = 3402. Target net income from all use of system charges (£/year)</v>
          </cell>
        </row>
        <row r="21">
          <cell r="A21" t="str">
            <v>Kind:</v>
          </cell>
          <cell r="B21" t="str">
            <v>Copy cells</v>
          </cell>
          <cell r="C21" t="str">
            <v>Copy cells</v>
          </cell>
          <cell r="D21" t="str">
            <v>Copy cells</v>
          </cell>
          <cell r="E21" t="str">
            <v>Calculation</v>
          </cell>
        </row>
        <row r="22">
          <cell r="A22" t="str">
            <v>Formula:</v>
          </cell>
          <cell r="B22" t="str">
            <v>= x1</v>
          </cell>
          <cell r="C22" t="str">
            <v>= x2</v>
          </cell>
          <cell r="D22" t="str">
            <v>= x3</v>
          </cell>
          <cell r="E22" t="str">
            <v>=x4/x5</v>
          </cell>
        </row>
        <row r="24">
          <cell r="B24" t="str">
            <v>Annuity proportion for customer-contributed assets</v>
          </cell>
          <cell r="C24" t="str">
            <v>Total net revenues from scaler (£)</v>
          </cell>
          <cell r="D24" t="str">
            <v>Deviation from target revenue (£)</v>
          </cell>
          <cell r="E24" t="str">
            <v>Over/under recovery</v>
          </cell>
        </row>
        <row r="25">
          <cell r="A25" t="str">
            <v>Workbook build options and main parameters</v>
          </cell>
          <cell r="B25">
            <v>0</v>
          </cell>
          <cell r="C25">
            <v>130004032.66345078</v>
          </cell>
          <cell r="D25">
            <v>13797.029757916927</v>
          </cell>
          <cell r="E25">
            <v>5.214980752722077E-5</v>
          </cell>
        </row>
        <row r="27">
          <cell r="A27" t="str">
            <v>3802. Revenue summary</v>
          </cell>
        </row>
        <row r="28">
          <cell r="A28" t="str">
            <v>Data sources:</v>
          </cell>
        </row>
        <row r="29">
          <cell r="A29" t="str">
            <v>x1 = 1053. Rate 1 units (MWh) by tariff (in Volume forecasts for the charging year)</v>
          </cell>
        </row>
        <row r="30">
          <cell r="A30" t="str">
            <v>x2 = 1053. Rate 2 units (MWh) by tariff (in Volume forecasts for the charging year)</v>
          </cell>
        </row>
        <row r="31">
          <cell r="A31" t="str">
            <v>x3 = 1053. Rate 3 units (MWh) by tariff (in Volume forecasts for the charging year)</v>
          </cell>
        </row>
        <row r="32">
          <cell r="A32" t="str">
            <v>x4 = 1053. MPANs by tariff (in Volume forecasts for the charging year)</v>
          </cell>
        </row>
        <row r="33">
          <cell r="A33" t="str">
            <v>x5 = 1010. Days in the charging year (in Financial and general assumptions)</v>
          </cell>
        </row>
        <row r="34">
          <cell r="A34" t="str">
            <v>x6 = 3607. Fixed charge p/MPAN/day (in Tariffs)</v>
          </cell>
        </row>
        <row r="35">
          <cell r="A35" t="str">
            <v>x7 = 3607. Capacity charge p/kVA/day (in Tariffs)</v>
          </cell>
        </row>
        <row r="36">
          <cell r="A36" t="str">
            <v>x8 = 1053. Import capacity (kVA) by tariff (in Volume forecasts for the charging year)</v>
          </cell>
        </row>
        <row r="37">
          <cell r="A37" t="str">
            <v>x9 = 3607. Unit rate 1 p/kWh (in Tariffs)</v>
          </cell>
        </row>
        <row r="38">
          <cell r="A38" t="str">
            <v>x10 = 3607. Unit rate 2 p/kWh (in Tariffs)</v>
          </cell>
        </row>
        <row r="39">
          <cell r="A39" t="str">
            <v>x11 = 3607. Unit rate 3 p/kWh (in Tariffs)</v>
          </cell>
        </row>
        <row r="40">
          <cell r="A40" t="str">
            <v>x12 = 3607. Reactive power charge p/kVArh (in Tariffs)</v>
          </cell>
        </row>
        <row r="41">
          <cell r="A41" t="str">
            <v>x13 = 1053. Reactive power units (MVArh) by tariff (in Volume forecasts for the charging year)</v>
          </cell>
        </row>
        <row r="42">
          <cell r="A42" t="str">
            <v>x14 = All units (MWh) (in Revenue summary)</v>
          </cell>
        </row>
        <row r="43">
          <cell r="A43" t="str">
            <v>x15 = Net revenues (£) (in Revenue summary)</v>
          </cell>
        </row>
        <row r="44">
          <cell r="A44" t="str">
            <v>x16 = MPANs by tariff (in Volume forecasts for the charging year) (copy) (in Revenue summary)</v>
          </cell>
        </row>
        <row r="45">
          <cell r="A45" t="str">
            <v>x17 = Revenues from unit rates (£) (in Revenue summary)</v>
          </cell>
        </row>
        <row r="46">
          <cell r="A46" t="str">
            <v>x18 = Net revenues from unit rate 1 (£) (in Revenue summary)</v>
          </cell>
        </row>
        <row r="47">
          <cell r="A47" t="str">
            <v>x19 = Net revenues from unit rate 2 (£) (in Revenue summary)</v>
          </cell>
        </row>
        <row r="48">
          <cell r="A48" t="str">
            <v>x20 = Net revenues from unit rate 3 (£) (in Revenue summary)</v>
          </cell>
        </row>
        <row r="49">
          <cell r="A49" t="str">
            <v>x21 = Revenues from fixed charges (£) (in Revenue summary)</v>
          </cell>
        </row>
        <row r="50">
          <cell r="A50" t="str">
            <v>x22 = Revenues from capacity charges (£) (in Revenue summary)</v>
          </cell>
        </row>
        <row r="51">
          <cell r="A51" t="str">
            <v>x23 = Revenues from reactive power charges (£) (in Revenue summary)</v>
          </cell>
        </row>
        <row r="52">
          <cell r="A52" t="str">
            <v>Kind:</v>
          </cell>
          <cell r="B52" t="str">
            <v>Calculation</v>
          </cell>
          <cell r="C52" t="str">
            <v>Copy cells</v>
          </cell>
          <cell r="D52" t="str">
            <v>Calculation</v>
          </cell>
          <cell r="E52" t="str">
            <v>Calculation</v>
          </cell>
          <cell r="F52" t="str">
            <v>Calculation</v>
          </cell>
          <cell r="G52" t="str">
            <v>Calculation</v>
          </cell>
          <cell r="H52" t="str">
            <v>Calculation</v>
          </cell>
          <cell r="I52" t="str">
            <v>Calculation</v>
          </cell>
          <cell r="J52" t="str">
            <v>Calculation</v>
          </cell>
          <cell r="K52" t="str">
            <v>Calculation</v>
          </cell>
          <cell r="L52" t="str">
            <v>Calculation</v>
          </cell>
          <cell r="M52" t="str">
            <v>Calculation</v>
          </cell>
          <cell r="N52" t="str">
            <v>Calculation</v>
          </cell>
          <cell r="O52" t="str">
            <v>Calculation</v>
          </cell>
          <cell r="P52" t="str">
            <v>Calculation</v>
          </cell>
          <cell r="Q52" t="str">
            <v>Calculation</v>
          </cell>
          <cell r="R52" t="str">
            <v>Calculation</v>
          </cell>
          <cell r="S52" t="str">
            <v>Calculation</v>
          </cell>
          <cell r="T52" t="str">
            <v>Calculation</v>
          </cell>
        </row>
        <row r="53">
          <cell r="A53" t="str">
            <v>Formula:</v>
          </cell>
          <cell r="B53" t="str">
            <v>=x1+x2+x3</v>
          </cell>
          <cell r="C53" t="str">
            <v>= x4</v>
          </cell>
          <cell r="D53" t="str">
            <v>=0.01*x5*(x6*x4+x7*x8)+10*(x9*x1+x10*x2+x11*x3+x12*x13)</v>
          </cell>
          <cell r="E53" t="str">
            <v>=10*(x9*x1+x10*x2+x11*x3)</v>
          </cell>
          <cell r="F53" t="str">
            <v>=x6*x5*x4/100</v>
          </cell>
          <cell r="G53" t="str">
            <v>=x7*x5*x8/100</v>
          </cell>
          <cell r="H53" t="str">
            <v>=x12*x13*10</v>
          </cell>
          <cell r="I53" t="str">
            <v>=IF(x14&lt;&gt;0,0.1*x15/x14,"")</v>
          </cell>
          <cell r="J53" t="str">
            <v>=IF(x16&lt;&gt;0,x15/x16,"")</v>
          </cell>
          <cell r="K53" t="str">
            <v>=IF(x14&lt;&gt;0,0.1*x17/x14,0)</v>
          </cell>
          <cell r="L53" t="str">
            <v>=x9*x1*10</v>
          </cell>
          <cell r="M53" t="str">
            <v>=x10*x2*10</v>
          </cell>
          <cell r="N53" t="str">
            <v>=x11*x3*10</v>
          </cell>
          <cell r="O53" t="str">
            <v>=IF(x17&lt;&gt;0,x18/x17,"")</v>
          </cell>
          <cell r="P53" t="str">
            <v>=IF(x17&lt;&gt;0,x19/x17,"")</v>
          </cell>
          <cell r="Q53" t="str">
            <v>=IF(x17&lt;&gt;0,x20/x17,"")</v>
          </cell>
          <cell r="R53" t="str">
            <v>=IF(x15&lt;&gt;0,x21/x15,"")</v>
          </cell>
          <cell r="S53" t="str">
            <v>=IF(x15&lt;&gt;0,x22/x15,"")</v>
          </cell>
          <cell r="T53" t="str">
            <v>=IF(x15&lt;&gt;0,x23/x15,"")</v>
          </cell>
        </row>
        <row r="55">
          <cell r="B55" t="str">
            <v>All units (MWh)</v>
          </cell>
          <cell r="C55" t="str">
            <v>MPANs</v>
          </cell>
          <cell r="D55" t="str">
            <v>Net revenues (£)</v>
          </cell>
          <cell r="E55" t="str">
            <v>Revenues from unit rates (£)</v>
          </cell>
          <cell r="F55" t="str">
            <v>Revenues from fixed charges (£)</v>
          </cell>
          <cell r="G55" t="str">
            <v>Revenues from capacity charges (£)</v>
          </cell>
          <cell r="H55" t="str">
            <v>Revenues from reactive power charges (£)</v>
          </cell>
          <cell r="I55" t="str">
            <v>Average p/kWh</v>
          </cell>
          <cell r="J55" t="str">
            <v>Average £/MPAN</v>
          </cell>
          <cell r="K55" t="str">
            <v>Average unit rate p/kWh</v>
          </cell>
          <cell r="L55" t="str">
            <v>Net revenues from unit rate 1 (£)</v>
          </cell>
          <cell r="M55" t="str">
            <v>Net revenues from unit rate 2 (£)</v>
          </cell>
          <cell r="N55" t="str">
            <v>Net revenues from unit rate 3 (£)</v>
          </cell>
          <cell r="O55" t="str">
            <v>Rate 1 revenue proportion</v>
          </cell>
          <cell r="P55" t="str">
            <v>Rate 2 revenue proportion</v>
          </cell>
          <cell r="Q55" t="str">
            <v>Rate 3 revenue proportion</v>
          </cell>
          <cell r="R55" t="str">
            <v>Fixed charge proportion</v>
          </cell>
          <cell r="S55" t="str">
            <v>Capacity charge proportion</v>
          </cell>
          <cell r="T55" t="str">
            <v>Reactive power charge proportion</v>
          </cell>
        </row>
        <row r="56">
          <cell r="A56" t="str">
            <v>&gt; Domestic Unrestricted</v>
          </cell>
        </row>
        <row r="57">
          <cell r="A57" t="str">
            <v>Domestic Unrestricted</v>
          </cell>
          <cell r="B57">
            <v>3217327.5103159077</v>
          </cell>
          <cell r="C57">
            <v>959008</v>
          </cell>
          <cell r="D57">
            <v>125957815.535962</v>
          </cell>
          <cell r="E57">
            <v>111641264.607962</v>
          </cell>
          <cell r="F57">
            <v>14316550.927999999</v>
          </cell>
          <cell r="G57">
            <v>0</v>
          </cell>
          <cell r="H57">
            <v>0</v>
          </cell>
          <cell r="I57">
            <v>3.9149827032559168</v>
          </cell>
          <cell r="J57">
            <v>131.34177768690355</v>
          </cell>
          <cell r="K57">
            <v>3.47</v>
          </cell>
          <cell r="L57">
            <v>111641264.607962</v>
          </cell>
          <cell r="M57">
            <v>0</v>
          </cell>
          <cell r="N57">
            <v>0</v>
          </cell>
          <cell r="O57">
            <v>1</v>
          </cell>
          <cell r="P57">
            <v>0</v>
          </cell>
          <cell r="Q57">
            <v>0</v>
          </cell>
          <cell r="R57">
            <v>0.11366147362179765</v>
          </cell>
          <cell r="S57">
            <v>0</v>
          </cell>
          <cell r="T57">
            <v>0</v>
          </cell>
        </row>
        <row r="58">
          <cell r="A58" t="str">
            <v>LDNO LV: Domestic Unrestricted</v>
          </cell>
          <cell r="B58">
            <v>1505.5450000000003</v>
          </cell>
          <cell r="C58">
            <v>574</v>
          </cell>
          <cell r="D58">
            <v>41385.350900000005</v>
          </cell>
          <cell r="E58">
            <v>35560.972900000008</v>
          </cell>
          <cell r="F58">
            <v>5824.3779999999997</v>
          </cell>
          <cell r="G58">
            <v>0</v>
          </cell>
          <cell r="H58">
            <v>0</v>
          </cell>
          <cell r="I58">
            <v>2.7488617676655296</v>
          </cell>
          <cell r="J58">
            <v>72.099914459930318</v>
          </cell>
          <cell r="K58">
            <v>2.3620000000000001</v>
          </cell>
          <cell r="L58">
            <v>35560.972900000008</v>
          </cell>
          <cell r="M58">
            <v>0</v>
          </cell>
          <cell r="N58">
            <v>0</v>
          </cell>
          <cell r="O58">
            <v>1</v>
          </cell>
          <cell r="P58">
            <v>0</v>
          </cell>
          <cell r="Q58">
            <v>0</v>
          </cell>
          <cell r="R58">
            <v>0.14073525712210402</v>
          </cell>
          <cell r="S58">
            <v>0</v>
          </cell>
          <cell r="T58">
            <v>0</v>
          </cell>
        </row>
        <row r="59">
          <cell r="A59" t="str">
            <v>LDNO HV: Domestic Unrestricted</v>
          </cell>
          <cell r="B59">
            <v>6994.1609999999982</v>
          </cell>
          <cell r="C59">
            <v>2414</v>
          </cell>
          <cell r="D59">
            <v>91330.484569999986</v>
          </cell>
          <cell r="E59">
            <v>79523.61056999999</v>
          </cell>
          <cell r="F59">
            <v>11806.874000000002</v>
          </cell>
          <cell r="G59">
            <v>0</v>
          </cell>
          <cell r="H59">
            <v>0</v>
          </cell>
          <cell r="I59">
            <v>1.305810440594662</v>
          </cell>
          <cell r="J59">
            <v>37.833672149958566</v>
          </cell>
          <cell r="K59">
            <v>1.1370000000000002</v>
          </cell>
          <cell r="L59">
            <v>79523.61056999999</v>
          </cell>
          <cell r="M59">
            <v>0</v>
          </cell>
          <cell r="N59">
            <v>0</v>
          </cell>
          <cell r="O59">
            <v>1</v>
          </cell>
          <cell r="P59">
            <v>0</v>
          </cell>
          <cell r="Q59">
            <v>0</v>
          </cell>
          <cell r="R59">
            <v>0.12927637530435587</v>
          </cell>
          <cell r="S59">
            <v>0</v>
          </cell>
          <cell r="T59">
            <v>0</v>
          </cell>
        </row>
        <row r="60">
          <cell r="A60" t="str">
            <v>&gt; Domestic Two Rate</v>
          </cell>
        </row>
        <row r="61">
          <cell r="A61" t="str">
            <v>Domestic Two Rate</v>
          </cell>
          <cell r="B61">
            <v>365646.58315464435</v>
          </cell>
          <cell r="C61">
            <v>59551</v>
          </cell>
          <cell r="D61">
            <v>8103831.7658545971</v>
          </cell>
          <cell r="E61">
            <v>7214824.6623545969</v>
          </cell>
          <cell r="F61">
            <v>889007.10349999997</v>
          </cell>
          <cell r="G61">
            <v>0</v>
          </cell>
          <cell r="H61">
            <v>0</v>
          </cell>
          <cell r="I61">
            <v>2.216301789541737</v>
          </cell>
          <cell r="J61">
            <v>136.08221131222982</v>
          </cell>
          <cell r="K61">
            <v>1.9731688999000445</v>
          </cell>
          <cell r="L61">
            <v>6828128.3330336306</v>
          </cell>
          <cell r="M61">
            <v>386696.32932096656</v>
          </cell>
          <cell r="N61">
            <v>0</v>
          </cell>
          <cell r="O61">
            <v>0.94640253264384033</v>
          </cell>
          <cell r="P61">
            <v>5.3597467356159716E-2</v>
          </cell>
          <cell r="Q61">
            <v>0</v>
          </cell>
          <cell r="R61">
            <v>0.10970206800760861</v>
          </cell>
          <cell r="S61">
            <v>0</v>
          </cell>
          <cell r="T61">
            <v>0</v>
          </cell>
        </row>
        <row r="62">
          <cell r="A62" t="str">
            <v>LDNO LV: Domestic Two Rate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 t="str">
            <v/>
          </cell>
          <cell r="J62" t="str">
            <v/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 t="str">
            <v/>
          </cell>
          <cell r="P62" t="str">
            <v/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</row>
        <row r="63">
          <cell r="A63" t="str">
            <v>LDNO HV: Domestic Two Rate</v>
          </cell>
          <cell r="B63">
            <v>0</v>
          </cell>
          <cell r="C63">
            <v>1</v>
          </cell>
          <cell r="D63">
            <v>4.891</v>
          </cell>
          <cell r="E63">
            <v>0</v>
          </cell>
          <cell r="F63">
            <v>4.891</v>
          </cell>
          <cell r="G63">
            <v>0</v>
          </cell>
          <cell r="H63">
            <v>0</v>
          </cell>
          <cell r="I63" t="str">
            <v/>
          </cell>
          <cell r="J63">
            <v>4.891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 t="str">
            <v/>
          </cell>
          <cell r="P63" t="str">
            <v/>
          </cell>
          <cell r="Q63" t="str">
            <v/>
          </cell>
          <cell r="R63">
            <v>1</v>
          </cell>
          <cell r="S63">
            <v>0</v>
          </cell>
          <cell r="T63">
            <v>0</v>
          </cell>
        </row>
        <row r="64">
          <cell r="A64" t="str">
            <v>&gt; Domestic Off Peak (related MPAN)</v>
          </cell>
        </row>
        <row r="65">
          <cell r="A65" t="str">
            <v>Domestic Off Peak (related MPAN)</v>
          </cell>
          <cell r="B65">
            <v>3947.620662072763</v>
          </cell>
          <cell r="C65">
            <v>0</v>
          </cell>
          <cell r="D65">
            <v>12435.005085529203</v>
          </cell>
          <cell r="E65">
            <v>12435.005085529203</v>
          </cell>
          <cell r="F65">
            <v>0</v>
          </cell>
          <cell r="G65">
            <v>0</v>
          </cell>
          <cell r="H65">
            <v>0</v>
          </cell>
          <cell r="I65">
            <v>0.315</v>
          </cell>
          <cell r="J65" t="str">
            <v/>
          </cell>
          <cell r="K65">
            <v>0.315</v>
          </cell>
          <cell r="L65">
            <v>12435.005085529203</v>
          </cell>
          <cell r="M65">
            <v>0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</row>
        <row r="66">
          <cell r="A66" t="str">
            <v>LDNO LV: Domestic Off Peak (related MPAN)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 t="str">
            <v/>
          </cell>
          <cell r="J66" t="str">
            <v/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 t="str">
            <v/>
          </cell>
          <cell r="P66" t="str">
            <v/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</row>
        <row r="67">
          <cell r="A67" t="str">
            <v>LDNO HV: Domestic Off Peak (related MPAN)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/>
          </cell>
          <cell r="J67" t="str">
            <v/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 t="str">
            <v/>
          </cell>
          <cell r="P67" t="str">
            <v/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</row>
        <row r="68">
          <cell r="A68" t="str">
            <v>&gt; Small Non Domestic Unrestricted</v>
          </cell>
        </row>
        <row r="69">
          <cell r="A69" t="str">
            <v>Small Non Domestic Unrestricted</v>
          </cell>
          <cell r="B69">
            <v>843172.36012154981</v>
          </cell>
          <cell r="C69">
            <v>63123</v>
          </cell>
          <cell r="D69">
            <v>25101319.327182733</v>
          </cell>
          <cell r="E69">
            <v>23465486.782182731</v>
          </cell>
          <cell r="F69">
            <v>1635832.5449999999</v>
          </cell>
          <cell r="G69">
            <v>0</v>
          </cell>
          <cell r="H69">
            <v>0</v>
          </cell>
          <cell r="I69">
            <v>2.9770092705083671</v>
          </cell>
          <cell r="J69">
            <v>397.65726165078866</v>
          </cell>
          <cell r="K69">
            <v>2.7829999999999999</v>
          </cell>
          <cell r="L69">
            <v>23465486.782182731</v>
          </cell>
          <cell r="M69">
            <v>0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6.5169185877354402E-2</v>
          </cell>
          <cell r="S69">
            <v>0</v>
          </cell>
          <cell r="T69">
            <v>0</v>
          </cell>
        </row>
        <row r="70">
          <cell r="A70" t="str">
            <v>LDNO LV: Small Non Domestic Unrestricted</v>
          </cell>
          <cell r="B70">
            <v>41.527999999999999</v>
          </cell>
          <cell r="C70">
            <v>4</v>
          </cell>
          <cell r="D70">
            <v>857.47360000000003</v>
          </cell>
          <cell r="E70">
            <v>786.9556</v>
          </cell>
          <cell r="F70">
            <v>70.518000000000001</v>
          </cell>
          <cell r="G70">
            <v>0</v>
          </cell>
          <cell r="H70">
            <v>0</v>
          </cell>
          <cell r="I70">
            <v>2.0648083220959359</v>
          </cell>
          <cell r="J70">
            <v>214.36840000000001</v>
          </cell>
          <cell r="K70">
            <v>1.895</v>
          </cell>
          <cell r="L70">
            <v>786.9556</v>
          </cell>
          <cell r="M70">
            <v>0</v>
          </cell>
          <cell r="N70">
            <v>0</v>
          </cell>
          <cell r="O70">
            <v>1</v>
          </cell>
          <cell r="P70">
            <v>0</v>
          </cell>
          <cell r="Q70">
            <v>0</v>
          </cell>
          <cell r="R70">
            <v>8.2239266608324729E-2</v>
          </cell>
          <cell r="S70">
            <v>0</v>
          </cell>
          <cell r="T70">
            <v>0</v>
          </cell>
        </row>
        <row r="71">
          <cell r="A71" t="str">
            <v>LDNO HV: Small Non Domestic Unrestricted</v>
          </cell>
          <cell r="B71">
            <v>1618.7250000000001</v>
          </cell>
          <cell r="C71">
            <v>49</v>
          </cell>
          <cell r="D71">
            <v>15179.492500000002</v>
          </cell>
          <cell r="E71">
            <v>14762.772000000003</v>
          </cell>
          <cell r="F71">
            <v>416.72050000000002</v>
          </cell>
          <cell r="G71">
            <v>0</v>
          </cell>
          <cell r="H71">
            <v>0</v>
          </cell>
          <cell r="I71">
            <v>0.93774374893820767</v>
          </cell>
          <cell r="J71">
            <v>309.78556122448981</v>
          </cell>
          <cell r="K71">
            <v>0.91200000000000025</v>
          </cell>
          <cell r="L71">
            <v>14762.772000000003</v>
          </cell>
          <cell r="M71">
            <v>0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2.7452861154613699E-2</v>
          </cell>
          <cell r="S71">
            <v>0</v>
          </cell>
          <cell r="T71">
            <v>0</v>
          </cell>
        </row>
        <row r="72">
          <cell r="A72" t="str">
            <v>&gt; Small Non Domestic Two Rate</v>
          </cell>
        </row>
        <row r="73">
          <cell r="A73" t="str">
            <v>Small Non Domestic Two Rate</v>
          </cell>
          <cell r="B73">
            <v>296495.196516592</v>
          </cell>
          <cell r="C73">
            <v>13493</v>
          </cell>
          <cell r="D73">
            <v>7831390.2669080989</v>
          </cell>
          <cell r="E73">
            <v>7481719.1719080992</v>
          </cell>
          <cell r="F73">
            <v>349671.09499999997</v>
          </cell>
          <cell r="G73">
            <v>0</v>
          </cell>
          <cell r="H73">
            <v>0</v>
          </cell>
          <cell r="I73">
            <v>2.6413211272614503</v>
          </cell>
          <cell r="J73">
            <v>580.40393292137401</v>
          </cell>
          <cell r="K73">
            <v>2.5233863009613442</v>
          </cell>
          <cell r="L73">
            <v>7230262.5763557013</v>
          </cell>
          <cell r="M73">
            <v>251456.59555239824</v>
          </cell>
          <cell r="N73">
            <v>0</v>
          </cell>
          <cell r="O73">
            <v>0.96639053274058295</v>
          </cell>
          <cell r="P73">
            <v>3.3609467259417068E-2</v>
          </cell>
          <cell r="Q73">
            <v>0</v>
          </cell>
          <cell r="R73">
            <v>4.4649938654896477E-2</v>
          </cell>
          <cell r="S73">
            <v>0</v>
          </cell>
          <cell r="T73">
            <v>0</v>
          </cell>
        </row>
        <row r="74">
          <cell r="A74" t="str">
            <v>LDNO LV: Small Non Domestic Two Rate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 t="str">
            <v/>
          </cell>
          <cell r="J74" t="str">
            <v/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 t="str">
            <v/>
          </cell>
          <cell r="P74" t="str">
            <v/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</row>
        <row r="75">
          <cell r="A75" t="str">
            <v>LDNO HV: Small Non Domestic Two Rate</v>
          </cell>
          <cell r="B75">
            <v>852.56500000000005</v>
          </cell>
          <cell r="C75">
            <v>7</v>
          </cell>
          <cell r="D75">
            <v>8774.4252699999997</v>
          </cell>
          <cell r="E75">
            <v>8714.8937700000006</v>
          </cell>
          <cell r="F75">
            <v>59.531500000000008</v>
          </cell>
          <cell r="G75">
            <v>0</v>
          </cell>
          <cell r="H75">
            <v>0</v>
          </cell>
          <cell r="I75">
            <v>1.0291796250139285</v>
          </cell>
          <cell r="J75">
            <v>1253.4893242857142</v>
          </cell>
          <cell r="K75">
            <v>1.0221969902588073</v>
          </cell>
          <cell r="L75">
            <v>8611.8962100000008</v>
          </cell>
          <cell r="M75">
            <v>102.99755999999999</v>
          </cell>
          <cell r="N75">
            <v>0</v>
          </cell>
          <cell r="O75">
            <v>0.98818143253167845</v>
          </cell>
          <cell r="P75">
            <v>1.1818567468321531E-2</v>
          </cell>
          <cell r="Q75">
            <v>0</v>
          </cell>
          <cell r="R75">
            <v>6.7846608943767338E-3</v>
          </cell>
          <cell r="S75">
            <v>0</v>
          </cell>
          <cell r="T75">
            <v>0</v>
          </cell>
        </row>
        <row r="76">
          <cell r="A76" t="str">
            <v>&gt; Small Non Domestic Off Peak (related MPAN)</v>
          </cell>
        </row>
        <row r="77">
          <cell r="A77" t="str">
            <v>Small Non Domestic Off Peak (related MPAN)</v>
          </cell>
          <cell r="B77">
            <v>2480.0755754766233</v>
          </cell>
          <cell r="C77">
            <v>0</v>
          </cell>
          <cell r="D77">
            <v>8109.8471318085576</v>
          </cell>
          <cell r="E77">
            <v>8109.8471318085576</v>
          </cell>
          <cell r="F77">
            <v>0</v>
          </cell>
          <cell r="G77">
            <v>0</v>
          </cell>
          <cell r="H77">
            <v>0</v>
          </cell>
          <cell r="I77">
            <v>0.32700000000000001</v>
          </cell>
          <cell r="J77" t="str">
            <v/>
          </cell>
          <cell r="K77">
            <v>0.32700000000000001</v>
          </cell>
          <cell r="L77">
            <v>8109.8471318085576</v>
          </cell>
          <cell r="M77">
            <v>0</v>
          </cell>
          <cell r="N77">
            <v>0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</row>
        <row r="78">
          <cell r="A78" t="str">
            <v>LDNO LV: Small Non Domestic Off Peak (related MPAN)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 t="str">
            <v/>
          </cell>
          <cell r="J78" t="str">
            <v/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</row>
        <row r="79">
          <cell r="A79" t="str">
            <v>LDNO HV: Small Non Domestic Off Peak (related MPAN)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 t="str">
            <v/>
          </cell>
          <cell r="J79" t="str">
            <v/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 t="str">
            <v/>
          </cell>
          <cell r="P79" t="str">
            <v/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</row>
        <row r="80">
          <cell r="A80" t="str">
            <v>&gt; LV Medium Non-Domestic</v>
          </cell>
        </row>
        <row r="81">
          <cell r="A81" t="str">
            <v>LV Medium Non-Domestic</v>
          </cell>
          <cell r="B81">
            <v>505915.25242196803</v>
          </cell>
          <cell r="C81">
            <v>4645</v>
          </cell>
          <cell r="D81">
            <v>14708828.757774979</v>
          </cell>
          <cell r="E81">
            <v>13892312.077774979</v>
          </cell>
          <cell r="F81">
            <v>816516.67999999982</v>
          </cell>
          <cell r="G81">
            <v>0</v>
          </cell>
          <cell r="H81">
            <v>0</v>
          </cell>
          <cell r="I81">
            <v>2.9073700955564008</v>
          </cell>
          <cell r="J81">
            <v>3166.5939198654423</v>
          </cell>
          <cell r="K81">
            <v>2.7459761316284332</v>
          </cell>
          <cell r="L81">
            <v>13725888.110482844</v>
          </cell>
          <cell r="M81">
            <v>166423.96729213386</v>
          </cell>
          <cell r="N81">
            <v>0</v>
          </cell>
          <cell r="O81">
            <v>0.98802042695554027</v>
          </cell>
          <cell r="P81">
            <v>1.1979573044459613E-2</v>
          </cell>
          <cell r="Q81">
            <v>0</v>
          </cell>
          <cell r="R81">
            <v>5.5512012101466279E-2</v>
          </cell>
          <cell r="S81">
            <v>0</v>
          </cell>
          <cell r="T81">
            <v>0</v>
          </cell>
        </row>
        <row r="82">
          <cell r="A82" t="str">
            <v>LDNO LV: LV Medium Non-Domestic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 t="str">
            <v/>
          </cell>
          <cell r="J82" t="str">
            <v/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 t="str">
            <v/>
          </cell>
          <cell r="P82" t="str">
            <v/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</row>
        <row r="83">
          <cell r="A83" t="str">
            <v>LDNO HV: LV Medium Non-Domestic</v>
          </cell>
          <cell r="B83">
            <v>1429.499</v>
          </cell>
          <cell r="C83">
            <v>16</v>
          </cell>
          <cell r="D83">
            <v>14030.628769999999</v>
          </cell>
          <cell r="E83">
            <v>13109.07677</v>
          </cell>
          <cell r="F83">
            <v>921.55200000000002</v>
          </cell>
          <cell r="G83">
            <v>0</v>
          </cell>
          <cell r="H83">
            <v>0</v>
          </cell>
          <cell r="I83">
            <v>0.98150672158567442</v>
          </cell>
          <cell r="J83">
            <v>876.91429812499996</v>
          </cell>
          <cell r="K83">
            <v>0.91703993986704446</v>
          </cell>
          <cell r="L83">
            <v>12965.72954</v>
          </cell>
          <cell r="M83">
            <v>143.34723</v>
          </cell>
          <cell r="N83">
            <v>0</v>
          </cell>
          <cell r="O83">
            <v>0.98906504000891593</v>
          </cell>
          <cell r="P83">
            <v>1.0934959991084101E-2</v>
          </cell>
          <cell r="Q83">
            <v>0</v>
          </cell>
          <cell r="R83">
            <v>6.5681447004744611E-2</v>
          </cell>
          <cell r="S83">
            <v>0</v>
          </cell>
          <cell r="T83">
            <v>0</v>
          </cell>
        </row>
        <row r="84">
          <cell r="A84" t="str">
            <v>&gt; LV Sub Medium Non-Domestic</v>
          </cell>
        </row>
        <row r="85">
          <cell r="A85" t="str">
            <v>LV Sub Medium Non-Domestic</v>
          </cell>
          <cell r="B85">
            <v>697.18947397600004</v>
          </cell>
          <cell r="C85">
            <v>5</v>
          </cell>
          <cell r="D85">
            <v>18655.415135244839</v>
          </cell>
          <cell r="E85">
            <v>18152.445135244838</v>
          </cell>
          <cell r="F85">
            <v>502.97</v>
          </cell>
          <cell r="G85">
            <v>0</v>
          </cell>
          <cell r="H85">
            <v>0</v>
          </cell>
          <cell r="I85">
            <v>2.6758027525652275</v>
          </cell>
          <cell r="J85">
            <v>3731.0830270489678</v>
          </cell>
          <cell r="K85">
            <v>2.603660240554595</v>
          </cell>
          <cell r="L85">
            <v>17978.189002868159</v>
          </cell>
          <cell r="M85">
            <v>174.25613237668003</v>
          </cell>
          <cell r="N85">
            <v>0</v>
          </cell>
          <cell r="O85">
            <v>0.99040040440401378</v>
          </cell>
          <cell r="P85">
            <v>9.5995955959863408E-3</v>
          </cell>
          <cell r="Q85">
            <v>0</v>
          </cell>
          <cell r="R85">
            <v>2.6961072501129248E-2</v>
          </cell>
          <cell r="S85">
            <v>0</v>
          </cell>
          <cell r="T85">
            <v>0</v>
          </cell>
        </row>
        <row r="86">
          <cell r="A86" t="str">
            <v>&gt; HV Medium Non-Domestic</v>
          </cell>
        </row>
        <row r="87">
          <cell r="A87" t="str">
            <v>HV Medium Non-Domestic</v>
          </cell>
          <cell r="B87">
            <v>1194.1706718120001</v>
          </cell>
          <cell r="C87">
            <v>14</v>
          </cell>
          <cell r="D87">
            <v>32377.562761931043</v>
          </cell>
          <cell r="E87">
            <v>24114.692761931045</v>
          </cell>
          <cell r="F87">
            <v>8262.869999999999</v>
          </cell>
          <cell r="G87">
            <v>0</v>
          </cell>
          <cell r="H87">
            <v>0</v>
          </cell>
          <cell r="I87">
            <v>2.7113011168497603</v>
          </cell>
          <cell r="J87">
            <v>2312.6830544236459</v>
          </cell>
          <cell r="K87">
            <v>2.0193673593859165</v>
          </cell>
          <cell r="L87">
            <v>23897.897180419928</v>
          </cell>
          <cell r="M87">
            <v>216.79558151111996</v>
          </cell>
          <cell r="N87">
            <v>0</v>
          </cell>
          <cell r="O87">
            <v>0.99100981365794705</v>
          </cell>
          <cell r="P87">
            <v>8.9901863420531313E-3</v>
          </cell>
          <cell r="Q87">
            <v>0</v>
          </cell>
          <cell r="R87">
            <v>0.25520358220771738</v>
          </cell>
          <cell r="S87">
            <v>0</v>
          </cell>
          <cell r="T87">
            <v>0</v>
          </cell>
        </row>
        <row r="88">
          <cell r="A88" t="str">
            <v>&gt; LV HH Metered</v>
          </cell>
        </row>
        <row r="89">
          <cell r="A89" t="str">
            <v>LV HH Metered</v>
          </cell>
          <cell r="B89">
            <v>1271373.3186573919</v>
          </cell>
          <cell r="C89">
            <v>3011</v>
          </cell>
          <cell r="D89">
            <v>34921894.693347678</v>
          </cell>
          <cell r="E89">
            <v>28372056.523847677</v>
          </cell>
          <cell r="F89">
            <v>112209.43150000001</v>
          </cell>
          <cell r="G89">
            <v>5851714.0179999992</v>
          </cell>
          <cell r="H89">
            <v>585914.72</v>
          </cell>
          <cell r="I89">
            <v>2.7467852424515438</v>
          </cell>
          <cell r="J89">
            <v>11598.105178793649</v>
          </cell>
          <cell r="K89">
            <v>2.2316070431468087</v>
          </cell>
          <cell r="L89">
            <v>17262289.36688029</v>
          </cell>
          <cell r="M89">
            <v>10554979.883112393</v>
          </cell>
          <cell r="N89">
            <v>554787.27385499259</v>
          </cell>
          <cell r="O89">
            <v>0.60842573580701664</v>
          </cell>
          <cell r="P89">
            <v>0.37202026135259436</v>
          </cell>
          <cell r="Q89">
            <v>1.9554002840388926E-2</v>
          </cell>
          <cell r="R89">
            <v>3.2131541683325373E-3</v>
          </cell>
          <cell r="S89">
            <v>0.1675657655286012</v>
          </cell>
          <cell r="T89">
            <v>1.6777861715264027E-2</v>
          </cell>
        </row>
        <row r="90">
          <cell r="A90" t="str">
            <v>LDNO LV: LV HH Metered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 t="str">
            <v/>
          </cell>
          <cell r="J90" t="str">
            <v/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 t="str">
            <v/>
          </cell>
          <cell r="P90" t="str">
            <v/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</row>
        <row r="91">
          <cell r="A91" t="str">
            <v>LDNO HV: LV HH Metered</v>
          </cell>
          <cell r="B91">
            <v>48024.499000000003</v>
          </cell>
          <cell r="C91">
            <v>51</v>
          </cell>
          <cell r="D91">
            <v>444513.34112000006</v>
          </cell>
          <cell r="E91">
            <v>383748.34462000005</v>
          </cell>
          <cell r="F91">
            <v>623.60249999999996</v>
          </cell>
          <cell r="G91">
            <v>56585.074000000001</v>
          </cell>
          <cell r="H91">
            <v>3556.32</v>
          </cell>
          <cell r="I91">
            <v>0.92559703979421015</v>
          </cell>
          <cell r="J91">
            <v>8715.94786509804</v>
          </cell>
          <cell r="K91">
            <v>0.79906787704333992</v>
          </cell>
          <cell r="L91">
            <v>248651.80074000001</v>
          </cell>
          <cell r="M91">
            <v>128237.31072000004</v>
          </cell>
          <cell r="N91">
            <v>6859.2331599999989</v>
          </cell>
          <cell r="O91">
            <v>0.64795537029931172</v>
          </cell>
          <cell r="P91">
            <v>0.33417032937818858</v>
          </cell>
          <cell r="Q91">
            <v>1.7874300322499717E-2</v>
          </cell>
          <cell r="R91">
            <v>1.4028881527577218E-3</v>
          </cell>
          <cell r="S91">
            <v>0.1272966832838531</v>
          </cell>
          <cell r="T91">
            <v>8.0004797854648473E-3</v>
          </cell>
        </row>
        <row r="92">
          <cell r="A92" t="str">
            <v>&gt; LV Sub HH Metered</v>
          </cell>
        </row>
        <row r="93">
          <cell r="A93" t="str">
            <v>LV Sub HH Metered</v>
          </cell>
          <cell r="B93">
            <v>7284.3409498359997</v>
          </cell>
          <cell r="C93">
            <v>14</v>
          </cell>
          <cell r="D93">
            <v>183734.20642578095</v>
          </cell>
          <cell r="E93">
            <v>131202.25442578096</v>
          </cell>
          <cell r="F93">
            <v>383.25</v>
          </cell>
          <cell r="G93">
            <v>49357.051999999996</v>
          </cell>
          <cell r="H93">
            <v>2791.65</v>
          </cell>
          <cell r="I93">
            <v>2.5223174984679648</v>
          </cell>
          <cell r="J93">
            <v>13123.871887555782</v>
          </cell>
          <cell r="K93">
            <v>1.8011547692414764</v>
          </cell>
          <cell r="L93">
            <v>87963.295321437487</v>
          </cell>
          <cell r="M93">
            <v>40421.853321237271</v>
          </cell>
          <cell r="N93">
            <v>2817.1057831061999</v>
          </cell>
          <cell r="O93">
            <v>0.67044042578701979</v>
          </cell>
          <cell r="P93">
            <v>0.30808810030092337</v>
          </cell>
          <cell r="Q93">
            <v>2.1471473912056838E-2</v>
          </cell>
          <cell r="R93">
            <v>2.0858935712377161E-3</v>
          </cell>
          <cell r="S93">
            <v>0.26863289618276753</v>
          </cell>
          <cell r="T93">
            <v>1.5193959003641934E-2</v>
          </cell>
        </row>
        <row r="94">
          <cell r="A94" t="str">
            <v>LDNO HV: LV Sub HH Metered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 t="str">
            <v/>
          </cell>
          <cell r="J94" t="str">
            <v/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 t="str">
            <v/>
          </cell>
          <cell r="P94" t="str">
            <v/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</row>
        <row r="95">
          <cell r="A95" t="str">
            <v>&gt; HV HH Metered</v>
          </cell>
        </row>
        <row r="96">
          <cell r="A96" t="str">
            <v>HV HH Metered</v>
          </cell>
          <cell r="B96">
            <v>2135952.9565046998</v>
          </cell>
          <cell r="C96">
            <v>582</v>
          </cell>
          <cell r="D96">
            <v>42742353.973721318</v>
          </cell>
          <cell r="E96">
            <v>33364302.838721316</v>
          </cell>
          <cell r="F96">
            <v>162296.52000000002</v>
          </cell>
          <cell r="G96">
            <v>8550251.6549999993</v>
          </cell>
          <cell r="H96">
            <v>665502.96</v>
          </cell>
          <cell r="I96">
            <v>2.0010906065864598</v>
          </cell>
          <cell r="J96">
            <v>73440.470745225626</v>
          </cell>
          <cell r="K96">
            <v>1.5620335989664811</v>
          </cell>
          <cell r="L96">
            <v>20646647.594505761</v>
          </cell>
          <cell r="M96">
            <v>12042140.081360826</v>
          </cell>
          <cell r="N96">
            <v>675515.16285473004</v>
          </cell>
          <cell r="O96">
            <v>0.61882448718646876</v>
          </cell>
          <cell r="P96">
            <v>0.36092886878442987</v>
          </cell>
          <cell r="Q96">
            <v>2.0246644029101465E-2</v>
          </cell>
          <cell r="R96">
            <v>3.7970889506877071E-3</v>
          </cell>
          <cell r="S96">
            <v>0.20004166500181134</v>
          </cell>
          <cell r="T96">
            <v>1.5570105483875826E-2</v>
          </cell>
        </row>
        <row r="97">
          <cell r="A97" t="str">
            <v>LDNO HV: HV HH Metered</v>
          </cell>
          <cell r="B97">
            <v>6523.5853999999999</v>
          </cell>
          <cell r="C97">
            <v>38</v>
          </cell>
          <cell r="D97">
            <v>106578.70704851317</v>
          </cell>
          <cell r="E97">
            <v>64251.462048513175</v>
          </cell>
          <cell r="F97">
            <v>6290.0450000000001</v>
          </cell>
          <cell r="G97">
            <v>35984.620000000003</v>
          </cell>
          <cell r="H97">
            <v>52.58</v>
          </cell>
          <cell r="I97">
            <v>1.6337443371020048</v>
          </cell>
          <cell r="J97">
            <v>2804.702817066136</v>
          </cell>
          <cell r="K97">
            <v>0.98491026190157915</v>
          </cell>
          <cell r="L97">
            <v>40514.316131437634</v>
          </cell>
          <cell r="M97">
            <v>22578.670035915289</v>
          </cell>
          <cell r="N97">
            <v>1158.4758811602533</v>
          </cell>
          <cell r="O97">
            <v>0.63055866496621094</v>
          </cell>
          <cell r="P97">
            <v>0.35141099231122908</v>
          </cell>
          <cell r="Q97">
            <v>1.8030342722560058E-2</v>
          </cell>
          <cell r="R97">
            <v>5.9017839249418343E-2</v>
          </cell>
          <cell r="S97">
            <v>0.33763423292065547</v>
          </cell>
          <cell r="T97">
            <v>4.9334432229569366E-4</v>
          </cell>
        </row>
        <row r="98">
          <cell r="A98" t="str">
            <v>&gt; HV Sub HH Metered</v>
          </cell>
        </row>
        <row r="99">
          <cell r="A99" t="str">
            <v>HV Sub HH Metered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 t="str">
            <v/>
          </cell>
          <cell r="J99" t="str">
            <v/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 t="str">
            <v/>
          </cell>
          <cell r="P99" t="str">
            <v/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</row>
        <row r="100">
          <cell r="A100" t="str">
            <v>&gt; NHH UMS category A</v>
          </cell>
        </row>
        <row r="101">
          <cell r="A101" t="str">
            <v>NHH UMS category A</v>
          </cell>
          <cell r="B101">
            <v>8960.4887930230052</v>
          </cell>
          <cell r="C101">
            <v>0</v>
          </cell>
          <cell r="D101">
            <v>236646.50902373757</v>
          </cell>
          <cell r="E101">
            <v>236646.50902373757</v>
          </cell>
          <cell r="F101">
            <v>0</v>
          </cell>
          <cell r="G101">
            <v>0</v>
          </cell>
          <cell r="H101">
            <v>0</v>
          </cell>
          <cell r="I101">
            <v>2.6410000000000005</v>
          </cell>
          <cell r="J101" t="str">
            <v/>
          </cell>
          <cell r="K101">
            <v>2.6410000000000005</v>
          </cell>
          <cell r="L101">
            <v>236646.50902373757</v>
          </cell>
          <cell r="M101">
            <v>0</v>
          </cell>
          <cell r="N101">
            <v>0</v>
          </cell>
          <cell r="O101">
            <v>1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</row>
        <row r="102">
          <cell r="A102" t="str">
            <v>LDNO LV: NHH UMS category A</v>
          </cell>
          <cell r="B102">
            <v>3.5879999999999996</v>
          </cell>
          <cell r="C102">
            <v>0</v>
          </cell>
          <cell r="D102">
            <v>64.512239999999991</v>
          </cell>
          <cell r="E102">
            <v>64.512239999999991</v>
          </cell>
          <cell r="F102">
            <v>0</v>
          </cell>
          <cell r="G102">
            <v>0</v>
          </cell>
          <cell r="H102">
            <v>0</v>
          </cell>
          <cell r="I102">
            <v>1.798</v>
          </cell>
          <cell r="J102" t="str">
            <v/>
          </cell>
          <cell r="K102">
            <v>1.798</v>
          </cell>
          <cell r="L102">
            <v>64.512239999999991</v>
          </cell>
          <cell r="M102">
            <v>0</v>
          </cell>
          <cell r="N102">
            <v>0</v>
          </cell>
          <cell r="O102">
            <v>1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</row>
        <row r="103">
          <cell r="A103" t="str">
            <v>LDNO HV: NHH UMS category A</v>
          </cell>
          <cell r="B103">
            <v>100.69021448822841</v>
          </cell>
          <cell r="C103">
            <v>0</v>
          </cell>
          <cell r="D103">
            <v>871.97725746805804</v>
          </cell>
          <cell r="E103">
            <v>871.97725746805804</v>
          </cell>
          <cell r="F103">
            <v>0</v>
          </cell>
          <cell r="G103">
            <v>0</v>
          </cell>
          <cell r="H103">
            <v>0</v>
          </cell>
          <cell r="I103">
            <v>0.8660000000000001</v>
          </cell>
          <cell r="J103" t="str">
            <v/>
          </cell>
          <cell r="K103">
            <v>0.8660000000000001</v>
          </cell>
          <cell r="L103">
            <v>871.97725746805804</v>
          </cell>
          <cell r="M103">
            <v>0</v>
          </cell>
          <cell r="N103">
            <v>0</v>
          </cell>
          <cell r="O103">
            <v>1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</row>
        <row r="104">
          <cell r="A104" t="str">
            <v>&gt; NHH UMS category B</v>
          </cell>
        </row>
        <row r="105">
          <cell r="A105" t="str">
            <v>NHH UMS category B</v>
          </cell>
          <cell r="B105">
            <v>5705.1957025552883</v>
          </cell>
          <cell r="C105">
            <v>0</v>
          </cell>
          <cell r="D105">
            <v>172696.27391634858</v>
          </cell>
          <cell r="E105">
            <v>172696.27391634858</v>
          </cell>
          <cell r="F105">
            <v>0</v>
          </cell>
          <cell r="G105">
            <v>0</v>
          </cell>
          <cell r="H105">
            <v>0</v>
          </cell>
          <cell r="I105">
            <v>3.0270000000000001</v>
          </cell>
          <cell r="J105" t="str">
            <v/>
          </cell>
          <cell r="K105">
            <v>3.0270000000000001</v>
          </cell>
          <cell r="L105">
            <v>172696.27391634858</v>
          </cell>
          <cell r="M105">
            <v>0</v>
          </cell>
          <cell r="N105">
            <v>0</v>
          </cell>
          <cell r="O105">
            <v>1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</row>
        <row r="106">
          <cell r="A106" t="str">
            <v>LDNO LV: NHH UMS category B</v>
          </cell>
          <cell r="B106">
            <v>1.7939999999999998</v>
          </cell>
          <cell r="C106">
            <v>0</v>
          </cell>
          <cell r="D106">
            <v>36.974339999999998</v>
          </cell>
          <cell r="E106">
            <v>36.974339999999998</v>
          </cell>
          <cell r="F106">
            <v>0</v>
          </cell>
          <cell r="G106">
            <v>0</v>
          </cell>
          <cell r="H106">
            <v>0</v>
          </cell>
          <cell r="I106">
            <v>2.0609999999999999</v>
          </cell>
          <cell r="J106" t="str">
            <v/>
          </cell>
          <cell r="K106">
            <v>2.0609999999999999</v>
          </cell>
          <cell r="L106">
            <v>36.974339999999998</v>
          </cell>
          <cell r="M106">
            <v>0</v>
          </cell>
          <cell r="N106">
            <v>0</v>
          </cell>
          <cell r="O106">
            <v>1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</row>
        <row r="107">
          <cell r="A107" t="str">
            <v>LDNO HV: NHH UMS category B</v>
          </cell>
          <cell r="B107">
            <v>64.110049379773386</v>
          </cell>
          <cell r="C107">
            <v>0</v>
          </cell>
          <cell r="D107">
            <v>635.97168984735197</v>
          </cell>
          <cell r="E107">
            <v>635.97168984735197</v>
          </cell>
          <cell r="F107">
            <v>0</v>
          </cell>
          <cell r="G107">
            <v>0</v>
          </cell>
          <cell r="H107">
            <v>0</v>
          </cell>
          <cell r="I107">
            <v>0.99199999999999999</v>
          </cell>
          <cell r="J107" t="str">
            <v/>
          </cell>
          <cell r="K107">
            <v>0.99199999999999999</v>
          </cell>
          <cell r="L107">
            <v>635.97168984735197</v>
          </cell>
          <cell r="M107">
            <v>0</v>
          </cell>
          <cell r="N107">
            <v>0</v>
          </cell>
          <cell r="O107">
            <v>1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</row>
        <row r="108">
          <cell r="A108" t="str">
            <v>&gt; NHH UMS category C</v>
          </cell>
        </row>
        <row r="109">
          <cell r="A109" t="str">
            <v>NHH UMS category C</v>
          </cell>
          <cell r="B109">
            <v>418.94455251370533</v>
          </cell>
          <cell r="C109">
            <v>0</v>
          </cell>
          <cell r="D109">
            <v>20369.084143216354</v>
          </cell>
          <cell r="E109">
            <v>20369.084143216354</v>
          </cell>
          <cell r="F109">
            <v>0</v>
          </cell>
          <cell r="G109">
            <v>0</v>
          </cell>
          <cell r="H109">
            <v>0</v>
          </cell>
          <cell r="I109">
            <v>4.8620000000000001</v>
          </cell>
          <cell r="J109" t="str">
            <v/>
          </cell>
          <cell r="K109">
            <v>4.8620000000000001</v>
          </cell>
          <cell r="L109">
            <v>20369.084143216354</v>
          </cell>
          <cell r="M109">
            <v>0</v>
          </cell>
          <cell r="N109">
            <v>0</v>
          </cell>
          <cell r="O109">
            <v>1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</row>
        <row r="110">
          <cell r="A110" t="str">
            <v>LDNO LV: NHH UMS category C</v>
          </cell>
          <cell r="B110">
            <v>0.89699999999999991</v>
          </cell>
          <cell r="C110">
            <v>0</v>
          </cell>
          <cell r="D110">
            <v>29.6907</v>
          </cell>
          <cell r="E110">
            <v>29.6907</v>
          </cell>
          <cell r="F110">
            <v>0</v>
          </cell>
          <cell r="G110">
            <v>0</v>
          </cell>
          <cell r="H110">
            <v>0</v>
          </cell>
          <cell r="I110">
            <v>3.3100000000000005</v>
          </cell>
          <cell r="J110" t="str">
            <v/>
          </cell>
          <cell r="K110">
            <v>3.3100000000000005</v>
          </cell>
          <cell r="L110">
            <v>29.6907</v>
          </cell>
          <cell r="M110">
            <v>0</v>
          </cell>
          <cell r="N110">
            <v>0</v>
          </cell>
          <cell r="O110">
            <v>1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</row>
        <row r="111">
          <cell r="A111" t="str">
            <v>LDNO HV: NHH UMS category C</v>
          </cell>
          <cell r="B111">
            <v>4.7077361319982565</v>
          </cell>
          <cell r="C111">
            <v>0</v>
          </cell>
          <cell r="D111">
            <v>75.04131394405222</v>
          </cell>
          <cell r="E111">
            <v>75.04131394405222</v>
          </cell>
          <cell r="F111">
            <v>0</v>
          </cell>
          <cell r="G111">
            <v>0</v>
          </cell>
          <cell r="H111">
            <v>0</v>
          </cell>
          <cell r="I111">
            <v>1.5940000000000003</v>
          </cell>
          <cell r="J111" t="str">
            <v/>
          </cell>
          <cell r="K111">
            <v>1.5940000000000003</v>
          </cell>
          <cell r="L111">
            <v>75.04131394405222</v>
          </cell>
          <cell r="M111">
            <v>0</v>
          </cell>
          <cell r="N111">
            <v>0</v>
          </cell>
          <cell r="O111">
            <v>1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</row>
        <row r="112">
          <cell r="A112" t="str">
            <v>&gt; NHH UMS category D</v>
          </cell>
        </row>
        <row r="113">
          <cell r="A113" t="str">
            <v>NHH UMS category D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 t="str">
            <v/>
          </cell>
          <cell r="J113" t="str">
            <v/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 t="str">
            <v/>
          </cell>
          <cell r="P113" t="str">
            <v/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</row>
        <row r="114">
          <cell r="A114" t="str">
            <v>LDNO LV: NHH UMS category D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 t="str">
            <v/>
          </cell>
          <cell r="J114" t="str">
            <v/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 t="str">
            <v/>
          </cell>
          <cell r="P114" t="str">
            <v/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</row>
        <row r="115">
          <cell r="A115" t="str">
            <v>LDNO HV: NHH UMS category D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 t="str">
            <v/>
          </cell>
          <cell r="J115" t="str">
            <v/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 t="str">
            <v/>
          </cell>
          <cell r="P115" t="str">
            <v/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</row>
        <row r="116">
          <cell r="A116" t="str">
            <v>&gt; LV UMS (Pseudo HH Metered)</v>
          </cell>
        </row>
        <row r="117">
          <cell r="A117" t="str">
            <v>LV UMS (Pseudo HH Metered)</v>
          </cell>
          <cell r="B117">
            <v>146414.17686619601</v>
          </cell>
          <cell r="C117">
            <v>0</v>
          </cell>
          <cell r="D117">
            <v>4475221.4877267508</v>
          </cell>
          <cell r="E117">
            <v>4475221.4877267508</v>
          </cell>
          <cell r="F117">
            <v>0</v>
          </cell>
          <cell r="G117">
            <v>0</v>
          </cell>
          <cell r="H117">
            <v>0</v>
          </cell>
          <cell r="I117">
            <v>3.0565492929120763</v>
          </cell>
          <cell r="J117" t="str">
            <v/>
          </cell>
          <cell r="K117">
            <v>3.0565492929120763</v>
          </cell>
          <cell r="L117">
            <v>2677150.3352185735</v>
          </cell>
          <cell r="M117">
            <v>945035.87251719809</v>
          </cell>
          <cell r="N117">
            <v>853035.27999097947</v>
          </cell>
          <cell r="O117">
            <v>0.59821627657103249</v>
          </cell>
          <cell r="P117">
            <v>0.21117074877946249</v>
          </cell>
          <cell r="Q117">
            <v>0.19061297464950505</v>
          </cell>
          <cell r="R117">
            <v>0</v>
          </cell>
          <cell r="S117">
            <v>0</v>
          </cell>
          <cell r="T117">
            <v>0</v>
          </cell>
        </row>
        <row r="118">
          <cell r="A118" t="str">
            <v>LDNO LV: LV UMS (Pseudo HH Metered)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 t="str">
            <v/>
          </cell>
          <cell r="J118" t="str">
            <v/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 t="str">
            <v/>
          </cell>
          <cell r="P118" t="str">
            <v/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</row>
        <row r="119">
          <cell r="A119" t="str">
            <v>LDNO HV: LV UMS (Pseudo HH Metered)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 t="str">
            <v/>
          </cell>
          <cell r="J119" t="str">
            <v/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 t="str">
            <v/>
          </cell>
          <cell r="P119" t="str">
            <v/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</row>
        <row r="120">
          <cell r="A120" t="str">
            <v>&gt; LV Generation NHH</v>
          </cell>
        </row>
        <row r="121">
          <cell r="A121" t="str">
            <v>LV Generation NHH</v>
          </cell>
          <cell r="B121">
            <v>842.08299999999997</v>
          </cell>
          <cell r="C121">
            <v>0</v>
          </cell>
          <cell r="D121">
            <v>-6719.8223400000006</v>
          </cell>
          <cell r="E121">
            <v>-6719.8223400000006</v>
          </cell>
          <cell r="F121">
            <v>0</v>
          </cell>
          <cell r="G121">
            <v>0</v>
          </cell>
          <cell r="H121">
            <v>0</v>
          </cell>
          <cell r="I121">
            <v>-0.79800000000000015</v>
          </cell>
          <cell r="J121" t="str">
            <v/>
          </cell>
          <cell r="K121">
            <v>-0.79800000000000015</v>
          </cell>
          <cell r="L121">
            <v>-6719.8223400000006</v>
          </cell>
          <cell r="M121">
            <v>0</v>
          </cell>
          <cell r="N121">
            <v>0</v>
          </cell>
          <cell r="O121">
            <v>1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</row>
        <row r="122">
          <cell r="A122" t="str">
            <v>LDNO LV: LV Generation NHH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 t="str">
            <v/>
          </cell>
          <cell r="J122" t="str">
            <v/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 t="str">
            <v/>
          </cell>
          <cell r="P122" t="str">
            <v/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</row>
        <row r="123">
          <cell r="A123" t="str">
            <v>LDNO HV: LV Generation NHH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 t="str">
            <v/>
          </cell>
          <cell r="J123" t="str">
            <v/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 t="str">
            <v/>
          </cell>
          <cell r="P123" t="str">
            <v/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</row>
        <row r="124">
          <cell r="A124" t="str">
            <v>&gt; LV Sub Generation NHH</v>
          </cell>
        </row>
        <row r="125">
          <cell r="A125" t="str">
            <v>LV Sub Generation NHH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 t="str">
            <v/>
          </cell>
          <cell r="J125" t="str">
            <v/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 t="str">
            <v/>
          </cell>
          <cell r="P125" t="str">
            <v/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</row>
        <row r="126">
          <cell r="A126" t="str">
            <v>LDNO HV: LV Sub Generation NHH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 t="str">
            <v/>
          </cell>
          <cell r="J126" t="str">
            <v/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 t="str">
            <v/>
          </cell>
          <cell r="P126" t="str">
            <v/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</row>
        <row r="127">
          <cell r="A127" t="str">
            <v>&gt; LV Generation Intermittent</v>
          </cell>
        </row>
        <row r="128">
          <cell r="A128" t="str">
            <v>LV Generation Intermittent</v>
          </cell>
          <cell r="B128">
            <v>4005.8239999999996</v>
          </cell>
          <cell r="C128">
            <v>87</v>
          </cell>
          <cell r="D128">
            <v>-31686.135519999996</v>
          </cell>
          <cell r="E128">
            <v>-31966.47552</v>
          </cell>
          <cell r="F128">
            <v>0</v>
          </cell>
          <cell r="G128">
            <v>0</v>
          </cell>
          <cell r="H128">
            <v>280.34000000000003</v>
          </cell>
          <cell r="I128">
            <v>-0.7910016895400297</v>
          </cell>
          <cell r="J128">
            <v>-364.20845425287354</v>
          </cell>
          <cell r="K128">
            <v>-0.79800000000000015</v>
          </cell>
          <cell r="L128">
            <v>-31966.47552</v>
          </cell>
          <cell r="M128">
            <v>0</v>
          </cell>
          <cell r="N128">
            <v>0</v>
          </cell>
          <cell r="O128">
            <v>1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-8.8474026699485644E-3</v>
          </cell>
        </row>
        <row r="129">
          <cell r="A129" t="str">
            <v>LDNO LV: LV Generation Intermittent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 t="str">
            <v/>
          </cell>
          <cell r="J129" t="str">
            <v/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 t="str">
            <v/>
          </cell>
          <cell r="P129" t="str">
            <v/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</row>
        <row r="130">
          <cell r="A130" t="str">
            <v>LDNO HV: LV Generation Intermittent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 t="str">
            <v/>
          </cell>
          <cell r="J130" t="str">
            <v/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 t="str">
            <v/>
          </cell>
          <cell r="P130" t="str">
            <v/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</row>
        <row r="131">
          <cell r="A131" t="str">
            <v>&gt; LV Generation Non-Intermittent</v>
          </cell>
        </row>
        <row r="132">
          <cell r="A132" t="str">
            <v>LV Generation Non-Intermittent</v>
          </cell>
          <cell r="B132">
            <v>1899.8530000000001</v>
          </cell>
          <cell r="C132">
            <v>11</v>
          </cell>
          <cell r="D132">
            <v>-15011.598720000004</v>
          </cell>
          <cell r="E132">
            <v>-15265.738720000005</v>
          </cell>
          <cell r="F132">
            <v>0</v>
          </cell>
          <cell r="G132">
            <v>0</v>
          </cell>
          <cell r="H132">
            <v>254.14000000000001</v>
          </cell>
          <cell r="I132">
            <v>-0.7901452754502587</v>
          </cell>
          <cell r="J132">
            <v>-1364.690792727273</v>
          </cell>
          <cell r="K132">
            <v>-0.80352209986772694</v>
          </cell>
          <cell r="L132">
            <v>-9050.6738800000039</v>
          </cell>
          <cell r="M132">
            <v>-5413.1540400000004</v>
          </cell>
          <cell r="N132">
            <v>-801.91079999999999</v>
          </cell>
          <cell r="O132">
            <v>0.59287493687694937</v>
          </cell>
          <cell r="P132">
            <v>0.35459496191351025</v>
          </cell>
          <cell r="Q132">
            <v>5.2530101209540402E-2</v>
          </cell>
          <cell r="R132">
            <v>0</v>
          </cell>
          <cell r="S132">
            <v>0</v>
          </cell>
          <cell r="T132">
            <v>-1.6929575905956534E-2</v>
          </cell>
        </row>
        <row r="133">
          <cell r="A133" t="str">
            <v>LDNO LV: LV Generation Non-Intermittent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 t="str">
            <v/>
          </cell>
          <cell r="J133" t="str">
            <v/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 t="str">
            <v/>
          </cell>
          <cell r="P133" t="str">
            <v/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</row>
        <row r="134">
          <cell r="A134" t="str">
            <v>LDNO HV: LV Generation Non-Intermittent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 t="str">
            <v/>
          </cell>
          <cell r="J134" t="str">
            <v/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 t="str">
            <v/>
          </cell>
          <cell r="P134" t="str">
            <v/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</row>
        <row r="135">
          <cell r="A135" t="str">
            <v>&gt; LV Sub Generation Intermittent</v>
          </cell>
        </row>
        <row r="136">
          <cell r="A136" t="str">
            <v>LV Sub Generation Intermittent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 t="str">
            <v/>
          </cell>
          <cell r="J136" t="str">
            <v/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 t="str">
            <v/>
          </cell>
          <cell r="P136" t="str">
            <v/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</row>
        <row r="137">
          <cell r="A137" t="str">
            <v>LDNO HV: LV Sub Generation Intermittent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 t="str">
            <v/>
          </cell>
          <cell r="J137" t="str">
            <v/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 t="str">
            <v/>
          </cell>
          <cell r="P137" t="str">
            <v/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</row>
        <row r="138">
          <cell r="A138" t="str">
            <v>&gt; LV Sub Generation Non-Intermittent</v>
          </cell>
        </row>
        <row r="139">
          <cell r="A139" t="str">
            <v>LV Sub Generation Non-Intermittent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 t="str">
            <v/>
          </cell>
          <cell r="J139" t="str">
            <v/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 t="str">
            <v/>
          </cell>
          <cell r="P139" t="str">
            <v/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</row>
        <row r="140">
          <cell r="A140" t="str">
            <v>LDNO HV: LV Sub Generation Non-Intermittent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 t="str">
            <v/>
          </cell>
          <cell r="J140" t="str">
            <v/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 t="str">
            <v/>
          </cell>
          <cell r="P140" t="str">
            <v/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</row>
        <row r="141">
          <cell r="A141" t="str">
            <v>&gt; HV Generation Intermittent</v>
          </cell>
        </row>
        <row r="142">
          <cell r="A142" t="str">
            <v>HV Generation Intermittent</v>
          </cell>
          <cell r="B142">
            <v>26486.334000000003</v>
          </cell>
          <cell r="C142">
            <v>16</v>
          </cell>
          <cell r="D142">
            <v>-128221.02662</v>
          </cell>
          <cell r="E142">
            <v>-130577.62662000001</v>
          </cell>
          <cell r="F142">
            <v>2192.9199999999996</v>
          </cell>
          <cell r="G142">
            <v>0</v>
          </cell>
          <cell r="H142">
            <v>163.67999999999998</v>
          </cell>
          <cell r="I142">
            <v>-0.48410258142935148</v>
          </cell>
          <cell r="J142">
            <v>-8013.8141637500003</v>
          </cell>
          <cell r="K142">
            <v>-0.49299999999999999</v>
          </cell>
          <cell r="L142">
            <v>-130577.62662000001</v>
          </cell>
          <cell r="M142">
            <v>0</v>
          </cell>
          <cell r="N142">
            <v>0</v>
          </cell>
          <cell r="O142">
            <v>1</v>
          </cell>
          <cell r="P142">
            <v>0</v>
          </cell>
          <cell r="Q142">
            <v>0</v>
          </cell>
          <cell r="R142">
            <v>-1.7102655140166741E-2</v>
          </cell>
          <cell r="S142">
            <v>0</v>
          </cell>
          <cell r="T142">
            <v>-1.2765456985856722E-3</v>
          </cell>
        </row>
        <row r="143">
          <cell r="A143" t="str">
            <v>LDNO HV: HV Generation Intermittent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 t="str">
            <v/>
          </cell>
          <cell r="J143" t="str">
            <v/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 t="str">
            <v/>
          </cell>
          <cell r="P143" t="str">
            <v/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</row>
        <row r="144">
          <cell r="A144" t="str">
            <v>&gt; HV Generation Non-Intermittent</v>
          </cell>
        </row>
        <row r="145">
          <cell r="A145" t="str">
            <v>HV Generation Non-Intermittent</v>
          </cell>
          <cell r="B145">
            <v>96997.182000000001</v>
          </cell>
          <cell r="C145">
            <v>24</v>
          </cell>
          <cell r="D145">
            <v>-491296.75309000007</v>
          </cell>
          <cell r="E145">
            <v>-495551.4730900001</v>
          </cell>
          <cell r="F145">
            <v>3289.3799999999992</v>
          </cell>
          <cell r="G145">
            <v>0</v>
          </cell>
          <cell r="H145">
            <v>965.34</v>
          </cell>
          <cell r="I145">
            <v>-0.50650621281966746</v>
          </cell>
          <cell r="J145">
            <v>-20470.69804541667</v>
          </cell>
          <cell r="K145">
            <v>-0.5108926495307875</v>
          </cell>
          <cell r="L145">
            <v>-310790.77622000006</v>
          </cell>
          <cell r="M145">
            <v>-155285.15343999997</v>
          </cell>
          <cell r="N145">
            <v>-29475.543429999998</v>
          </cell>
          <cell r="O145">
            <v>0.62716144153920306</v>
          </cell>
          <cell r="P145">
            <v>0.31335827229353769</v>
          </cell>
          <cell r="Q145">
            <v>5.9480286167259089E-2</v>
          </cell>
          <cell r="R145">
            <v>-6.6953017281541479E-3</v>
          </cell>
          <cell r="S145">
            <v>0</v>
          </cell>
          <cell r="T145">
            <v>-1.9648817011887732E-3</v>
          </cell>
        </row>
        <row r="146">
          <cell r="A146" t="str">
            <v>LDNO HV: HV Generation Non-Intermittent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 t="str">
            <v/>
          </cell>
          <cell r="J146" t="str">
            <v/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 t="str">
            <v/>
          </cell>
          <cell r="P146" t="str">
            <v/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</row>
        <row r="147">
          <cell r="A147" t="str">
            <v>&gt; HV Sub Generation Intermittent</v>
          </cell>
        </row>
        <row r="148">
          <cell r="A148" t="str">
            <v>HV Sub Generation Intermittent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 t="str">
            <v/>
          </cell>
          <cell r="J148" t="str">
            <v/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 t="str">
            <v/>
          </cell>
          <cell r="P148" t="str">
            <v/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</row>
        <row r="149">
          <cell r="A149" t="str">
            <v>&gt; HV Sub Generation Non-Intermittent</v>
          </cell>
        </row>
        <row r="150">
          <cell r="A150" t="str">
            <v>HV Sub Generation Non-Intermittent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 t="str">
            <v/>
          </cell>
          <cell r="J150" t="str">
            <v/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 t="str">
            <v/>
          </cell>
          <cell r="P150" t="str">
            <v/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</row>
        <row r="152">
          <cell r="A152" t="str">
            <v>3803. Revenue summary by tariff component</v>
          </cell>
        </row>
        <row r="153">
          <cell r="A153" t="str">
            <v>Data sources:</v>
          </cell>
        </row>
        <row r="154">
          <cell r="A154" t="str">
            <v>x1 = 3802. All units (MWh) (in Revenue summary)</v>
          </cell>
        </row>
        <row r="155">
          <cell r="A155" t="str">
            <v>x2 = 3802. MPANs by tariff (in Volume forecasts for the charging year) (copy) (in Revenue summary)</v>
          </cell>
        </row>
        <row r="156">
          <cell r="A156" t="str">
            <v>x3 = 3802. Net revenues (£) (in Revenue summary)</v>
          </cell>
        </row>
        <row r="157">
          <cell r="A157" t="str">
            <v>x4 = 3802. Revenues from unit rates (£) (in Revenue summary)</v>
          </cell>
        </row>
        <row r="158">
          <cell r="A158" t="str">
            <v>x5 = 3802. Revenues from fixed charges (£) (in Revenue summary)</v>
          </cell>
        </row>
        <row r="159">
          <cell r="A159" t="str">
            <v>x6 = 3802. Revenues from capacity charges (£) (in Revenue summary)</v>
          </cell>
        </row>
        <row r="160">
          <cell r="A160" t="str">
            <v>x7 = 3802. Revenues from reactive power charges (£) (in Revenue summary)</v>
          </cell>
        </row>
        <row r="161">
          <cell r="A161" t="str">
            <v>Kind:</v>
          </cell>
          <cell r="B161" t="str">
            <v>Cell summation</v>
          </cell>
          <cell r="C161" t="str">
            <v>Cell summation</v>
          </cell>
          <cell r="D161" t="str">
            <v>Cell summation</v>
          </cell>
          <cell r="E161" t="str">
            <v>Cell summation</v>
          </cell>
          <cell r="F161" t="str">
            <v>Cell summation</v>
          </cell>
          <cell r="G161" t="str">
            <v>Cell summation</v>
          </cell>
          <cell r="H161" t="str">
            <v>Cell summation</v>
          </cell>
        </row>
        <row r="162">
          <cell r="A162" t="str">
            <v>Formula:</v>
          </cell>
          <cell r="B162" t="str">
            <v>=SUM(x1)</v>
          </cell>
          <cell r="C162" t="str">
            <v>=SUM(x2)</v>
          </cell>
          <cell r="D162" t="str">
            <v>=SUM(x3)</v>
          </cell>
          <cell r="E162" t="str">
            <v>=SUM(x4)</v>
          </cell>
          <cell r="F162" t="str">
            <v>=SUM(x5)</v>
          </cell>
          <cell r="G162" t="str">
            <v>=SUM(x6)</v>
          </cell>
          <cell r="H162" t="str">
            <v>=SUM(x7)</v>
          </cell>
        </row>
        <row r="164">
          <cell r="B164" t="str">
            <v>Total units (MWh)</v>
          </cell>
          <cell r="C164" t="str">
            <v>Total MPANs</v>
          </cell>
          <cell r="D164" t="str">
            <v>Total net revenues (£)</v>
          </cell>
          <cell r="E164" t="str">
            <v>Total net revenues from unit rates (£)</v>
          </cell>
          <cell r="F164" t="str">
            <v>Total revenues from fixed charges (£)</v>
          </cell>
          <cell r="G164" t="str">
            <v>Total revenues from capacity charges (£)</v>
          </cell>
          <cell r="H164" t="str">
            <v>Total revenues from reactive power charges (£)</v>
          </cell>
        </row>
        <row r="165">
          <cell r="A165" t="str">
            <v>Revenue summary by tariff component</v>
          </cell>
          <cell r="B165">
            <v>9010382.5513402149</v>
          </cell>
          <cell r="C165">
            <v>1106738</v>
          </cell>
          <cell r="D165">
            <v>264579113.33813143</v>
          </cell>
          <cell r="E165">
            <v>230453005.38363147</v>
          </cell>
          <cell r="F165">
            <v>18322733.805499997</v>
          </cell>
          <cell r="G165">
            <v>14543892.418999998</v>
          </cell>
          <cell r="H165">
            <v>1259481.73</v>
          </cell>
        </row>
      </sheetData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cusa.co.uk/Public/DCUSADocuments.aspx?s=c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21"/>
  <sheetViews>
    <sheetView showGridLines="0" workbookViewId="0">
      <selection activeCell="A14" sqref="A14"/>
    </sheetView>
  </sheetViews>
  <sheetFormatPr defaultRowHeight="12.75" x14ac:dyDescent="0.2"/>
  <cols>
    <col min="1" max="16384" width="9.140625" style="29"/>
  </cols>
  <sheetData>
    <row r="2" spans="1:1" ht="15" x14ac:dyDescent="0.25">
      <c r="A2" s="36" t="s">
        <v>75</v>
      </c>
    </row>
    <row r="3" spans="1:1" x14ac:dyDescent="0.2">
      <c r="A3" s="28"/>
    </row>
    <row r="4" spans="1:1" x14ac:dyDescent="0.2">
      <c r="A4" s="29" t="s">
        <v>64</v>
      </c>
    </row>
    <row r="5" spans="1:1" x14ac:dyDescent="0.2">
      <c r="A5" s="30" t="s">
        <v>72</v>
      </c>
    </row>
    <row r="6" spans="1:1" x14ac:dyDescent="0.2">
      <c r="A6" s="31"/>
    </row>
    <row r="7" spans="1:1" x14ac:dyDescent="0.2">
      <c r="A7" s="32" t="s">
        <v>65</v>
      </c>
    </row>
    <row r="8" spans="1:1" x14ac:dyDescent="0.2">
      <c r="A8" s="29" t="s">
        <v>66</v>
      </c>
    </row>
    <row r="9" spans="1:1" ht="12.75" customHeight="1" x14ac:dyDescent="0.2">
      <c r="A9" s="29" t="s">
        <v>76</v>
      </c>
    </row>
    <row r="11" spans="1:1" ht="15" x14ac:dyDescent="0.25">
      <c r="A11" s="36" t="s">
        <v>67</v>
      </c>
    </row>
    <row r="13" spans="1:1" x14ac:dyDescent="0.2">
      <c r="A13" s="29" t="s">
        <v>73</v>
      </c>
    </row>
    <row r="14" spans="1:1" x14ac:dyDescent="0.2">
      <c r="A14" s="29" t="s">
        <v>61</v>
      </c>
    </row>
    <row r="15" spans="1:1" x14ac:dyDescent="0.2">
      <c r="A15" s="33" t="s">
        <v>62</v>
      </c>
    </row>
    <row r="16" spans="1:1" x14ac:dyDescent="0.2">
      <c r="A16" s="29" t="s">
        <v>74</v>
      </c>
    </row>
    <row r="17" spans="1:1" x14ac:dyDescent="0.2">
      <c r="A17" s="33" t="s">
        <v>63</v>
      </c>
    </row>
    <row r="18" spans="1:1" x14ac:dyDescent="0.2">
      <c r="A18" s="34" t="s">
        <v>70</v>
      </c>
    </row>
    <row r="19" spans="1:1" x14ac:dyDescent="0.2">
      <c r="A19" s="35" t="s">
        <v>69</v>
      </c>
    </row>
    <row r="20" spans="1:1" x14ac:dyDescent="0.2">
      <c r="A20" s="35" t="s">
        <v>68</v>
      </c>
    </row>
    <row r="21" spans="1:1" x14ac:dyDescent="0.2">
      <c r="A21" s="29" t="s">
        <v>71</v>
      </c>
    </row>
  </sheetData>
  <hyperlinks>
    <hyperlink ref="A5" r:id="rId1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Z72"/>
  <sheetViews>
    <sheetView tabSelected="1" topLeftCell="AF1" zoomScale="70" zoomScaleNormal="70" workbookViewId="0">
      <selection activeCell="AS4" sqref="AS4:AV26"/>
    </sheetView>
  </sheetViews>
  <sheetFormatPr defaultRowHeight="15.75" x14ac:dyDescent="0.25"/>
  <cols>
    <col min="1" max="1" width="1.42578125" style="1" customWidth="1"/>
    <col min="2" max="2" width="46.5703125" style="1" bestFit="1" customWidth="1"/>
    <col min="3" max="3" width="1.42578125" style="1" customWidth="1"/>
    <col min="4" max="5" width="12.85546875" style="1" customWidth="1"/>
    <col min="6" max="6" width="11.28515625" style="1" customWidth="1"/>
    <col min="7" max="7" width="12.28515625" style="1" customWidth="1"/>
    <col min="8" max="8" width="11.28515625" style="1" customWidth="1"/>
    <col min="9" max="9" width="13.28515625" style="1" customWidth="1"/>
    <col min="10" max="10" width="8.7109375" style="1" customWidth="1"/>
    <col min="11" max="11" width="10" style="1" bestFit="1" customWidth="1"/>
    <col min="12" max="13" width="10" style="1" customWidth="1"/>
    <col min="14" max="14" width="10.5703125" style="1" bestFit="1" customWidth="1"/>
    <col min="15" max="15" width="10" style="1" bestFit="1" customWidth="1"/>
    <col min="16" max="16" width="8.7109375" style="1" customWidth="1"/>
    <col min="17" max="17" width="10" style="1" bestFit="1" customWidth="1"/>
    <col min="18" max="18" width="8.7109375" style="1" customWidth="1"/>
    <col min="19" max="19" width="10" style="1" bestFit="1" customWidth="1"/>
    <col min="20" max="23" width="10" style="1" customWidth="1"/>
    <col min="24" max="24" width="10.5703125" style="1" bestFit="1" customWidth="1"/>
    <col min="25" max="25" width="10" style="1" bestFit="1" customWidth="1"/>
    <col min="26" max="26" width="8.7109375" style="1" customWidth="1"/>
    <col min="27" max="27" width="10" style="1" bestFit="1" customWidth="1"/>
    <col min="28" max="28" width="8.7109375" style="1" customWidth="1"/>
    <col min="29" max="29" width="10" style="1" bestFit="1" customWidth="1"/>
    <col min="30" max="30" width="8.7109375" style="1" customWidth="1"/>
    <col min="31" max="31" width="10" style="1" bestFit="1" customWidth="1"/>
    <col min="32" max="32" width="10.5703125" style="1" bestFit="1" customWidth="1"/>
    <col min="33" max="33" width="10" style="1" bestFit="1" customWidth="1"/>
    <col min="34" max="35" width="10" style="1" customWidth="1"/>
    <col min="36" max="36" width="10.5703125" style="1" bestFit="1" customWidth="1"/>
    <col min="37" max="37" width="10" style="1" bestFit="1" customWidth="1"/>
    <col min="38" max="38" width="8.7109375" style="1" customWidth="1"/>
    <col min="39" max="39" width="10" style="1" bestFit="1" customWidth="1"/>
    <col min="40" max="40" width="10.5703125" style="1" bestFit="1" customWidth="1"/>
    <col min="41" max="41" width="10" style="1" bestFit="1" customWidth="1"/>
    <col min="42" max="42" width="10.5703125" style="1" bestFit="1" customWidth="1"/>
    <col min="43" max="43" width="10" style="1" bestFit="1" customWidth="1"/>
    <col min="44" max="270" width="9.140625" style="1"/>
    <col min="271" max="271" width="1.42578125" style="1" customWidth="1"/>
    <col min="272" max="272" width="36.5703125" style="1" bestFit="1" customWidth="1"/>
    <col min="273" max="273" width="1.42578125" style="1" customWidth="1"/>
    <col min="274" max="274" width="8.7109375" style="1" customWidth="1"/>
    <col min="275" max="275" width="9.28515625" style="1" customWidth="1"/>
    <col min="276" max="276" width="10.5703125" style="1" bestFit="1" customWidth="1"/>
    <col min="277" max="277" width="9.28515625" style="1" customWidth="1"/>
    <col min="278" max="278" width="8.7109375" style="1" customWidth="1"/>
    <col min="279" max="279" width="9.28515625" style="1" customWidth="1"/>
    <col min="280" max="280" width="8.7109375" style="1" customWidth="1"/>
    <col min="281" max="281" width="9.28515625" style="1" customWidth="1"/>
    <col min="282" max="282" width="10.5703125" style="1" bestFit="1" customWidth="1"/>
    <col min="283" max="283" width="9.28515625" style="1" customWidth="1"/>
    <col min="284" max="284" width="8.7109375" style="1" customWidth="1"/>
    <col min="285" max="285" width="9.28515625" style="1" customWidth="1"/>
    <col min="286" max="286" width="8.7109375" style="1" customWidth="1"/>
    <col min="287" max="287" width="9.28515625" style="1" customWidth="1"/>
    <col min="288" max="288" width="8.7109375" style="1" customWidth="1"/>
    <col min="289" max="289" width="9.5703125" style="1" customWidth="1"/>
    <col min="290" max="290" width="10.5703125" style="1" bestFit="1" customWidth="1"/>
    <col min="291" max="291" width="9.28515625" style="1" customWidth="1"/>
    <col min="292" max="292" width="8.7109375" style="1" customWidth="1"/>
    <col min="293" max="293" width="9.28515625" style="1" customWidth="1"/>
    <col min="294" max="294" width="8.7109375" style="1" customWidth="1"/>
    <col min="295" max="295" width="9.28515625" style="1" customWidth="1"/>
    <col min="296" max="296" width="10.5703125" style="1" bestFit="1" customWidth="1"/>
    <col min="297" max="297" width="9.28515625" style="1" customWidth="1"/>
    <col min="298" max="298" width="10.5703125" style="1" bestFit="1" customWidth="1"/>
    <col min="299" max="526" width="9.140625" style="1"/>
    <col min="527" max="527" width="1.42578125" style="1" customWidth="1"/>
    <col min="528" max="528" width="36.5703125" style="1" bestFit="1" customWidth="1"/>
    <col min="529" max="529" width="1.42578125" style="1" customWidth="1"/>
    <col min="530" max="530" width="8.7109375" style="1" customWidth="1"/>
    <col min="531" max="531" width="9.28515625" style="1" customWidth="1"/>
    <col min="532" max="532" width="10.5703125" style="1" bestFit="1" customWidth="1"/>
    <col min="533" max="533" width="9.28515625" style="1" customWidth="1"/>
    <col min="534" max="534" width="8.7109375" style="1" customWidth="1"/>
    <col min="535" max="535" width="9.28515625" style="1" customWidth="1"/>
    <col min="536" max="536" width="8.7109375" style="1" customWidth="1"/>
    <col min="537" max="537" width="9.28515625" style="1" customWidth="1"/>
    <col min="538" max="538" width="10.5703125" style="1" bestFit="1" customWidth="1"/>
    <col min="539" max="539" width="9.28515625" style="1" customWidth="1"/>
    <col min="540" max="540" width="8.7109375" style="1" customWidth="1"/>
    <col min="541" max="541" width="9.28515625" style="1" customWidth="1"/>
    <col min="542" max="542" width="8.7109375" style="1" customWidth="1"/>
    <col min="543" max="543" width="9.28515625" style="1" customWidth="1"/>
    <col min="544" max="544" width="8.7109375" style="1" customWidth="1"/>
    <col min="545" max="545" width="9.5703125" style="1" customWidth="1"/>
    <col min="546" max="546" width="10.5703125" style="1" bestFit="1" customWidth="1"/>
    <col min="547" max="547" width="9.28515625" style="1" customWidth="1"/>
    <col min="548" max="548" width="8.7109375" style="1" customWidth="1"/>
    <col min="549" max="549" width="9.28515625" style="1" customWidth="1"/>
    <col min="550" max="550" width="8.7109375" style="1" customWidth="1"/>
    <col min="551" max="551" width="9.28515625" style="1" customWidth="1"/>
    <col min="552" max="552" width="10.5703125" style="1" bestFit="1" customWidth="1"/>
    <col min="553" max="553" width="9.28515625" style="1" customWidth="1"/>
    <col min="554" max="554" width="10.5703125" style="1" bestFit="1" customWidth="1"/>
    <col min="555" max="782" width="9.140625" style="1"/>
    <col min="783" max="783" width="1.42578125" style="1" customWidth="1"/>
    <col min="784" max="784" width="36.5703125" style="1" bestFit="1" customWidth="1"/>
    <col min="785" max="785" width="1.42578125" style="1" customWidth="1"/>
    <col min="786" max="786" width="8.7109375" style="1" customWidth="1"/>
    <col min="787" max="787" width="9.28515625" style="1" customWidth="1"/>
    <col min="788" max="788" width="10.5703125" style="1" bestFit="1" customWidth="1"/>
    <col min="789" max="789" width="9.28515625" style="1" customWidth="1"/>
    <col min="790" max="790" width="8.7109375" style="1" customWidth="1"/>
    <col min="791" max="791" width="9.28515625" style="1" customWidth="1"/>
    <col min="792" max="792" width="8.7109375" style="1" customWidth="1"/>
    <col min="793" max="793" width="9.28515625" style="1" customWidth="1"/>
    <col min="794" max="794" width="10.5703125" style="1" bestFit="1" customWidth="1"/>
    <col min="795" max="795" width="9.28515625" style="1" customWidth="1"/>
    <col min="796" max="796" width="8.7109375" style="1" customWidth="1"/>
    <col min="797" max="797" width="9.28515625" style="1" customWidth="1"/>
    <col min="798" max="798" width="8.7109375" style="1" customWidth="1"/>
    <col min="799" max="799" width="9.28515625" style="1" customWidth="1"/>
    <col min="800" max="800" width="8.7109375" style="1" customWidth="1"/>
    <col min="801" max="801" width="9.5703125" style="1" customWidth="1"/>
    <col min="802" max="802" width="10.5703125" style="1" bestFit="1" customWidth="1"/>
    <col min="803" max="803" width="9.28515625" style="1" customWidth="1"/>
    <col min="804" max="804" width="8.7109375" style="1" customWidth="1"/>
    <col min="805" max="805" width="9.28515625" style="1" customWidth="1"/>
    <col min="806" max="806" width="8.7109375" style="1" customWidth="1"/>
    <col min="807" max="807" width="9.28515625" style="1" customWidth="1"/>
    <col min="808" max="808" width="10.5703125" style="1" bestFit="1" customWidth="1"/>
    <col min="809" max="809" width="9.28515625" style="1" customWidth="1"/>
    <col min="810" max="810" width="10.5703125" style="1" bestFit="1" customWidth="1"/>
    <col min="811" max="1038" width="9.140625" style="1"/>
    <col min="1039" max="1039" width="1.42578125" style="1" customWidth="1"/>
    <col min="1040" max="1040" width="36.5703125" style="1" bestFit="1" customWidth="1"/>
    <col min="1041" max="1041" width="1.42578125" style="1" customWidth="1"/>
    <col min="1042" max="1042" width="8.7109375" style="1" customWidth="1"/>
    <col min="1043" max="1043" width="9.28515625" style="1" customWidth="1"/>
    <col min="1044" max="1044" width="10.5703125" style="1" bestFit="1" customWidth="1"/>
    <col min="1045" max="1045" width="9.28515625" style="1" customWidth="1"/>
    <col min="1046" max="1046" width="8.7109375" style="1" customWidth="1"/>
    <col min="1047" max="1047" width="9.28515625" style="1" customWidth="1"/>
    <col min="1048" max="1048" width="8.7109375" style="1" customWidth="1"/>
    <col min="1049" max="1049" width="9.28515625" style="1" customWidth="1"/>
    <col min="1050" max="1050" width="10.5703125" style="1" bestFit="1" customWidth="1"/>
    <col min="1051" max="1051" width="9.28515625" style="1" customWidth="1"/>
    <col min="1052" max="1052" width="8.7109375" style="1" customWidth="1"/>
    <col min="1053" max="1053" width="9.28515625" style="1" customWidth="1"/>
    <col min="1054" max="1054" width="8.7109375" style="1" customWidth="1"/>
    <col min="1055" max="1055" width="9.28515625" style="1" customWidth="1"/>
    <col min="1056" max="1056" width="8.7109375" style="1" customWidth="1"/>
    <col min="1057" max="1057" width="9.5703125" style="1" customWidth="1"/>
    <col min="1058" max="1058" width="10.5703125" style="1" bestFit="1" customWidth="1"/>
    <col min="1059" max="1059" width="9.28515625" style="1" customWidth="1"/>
    <col min="1060" max="1060" width="8.7109375" style="1" customWidth="1"/>
    <col min="1061" max="1061" width="9.28515625" style="1" customWidth="1"/>
    <col min="1062" max="1062" width="8.7109375" style="1" customWidth="1"/>
    <col min="1063" max="1063" width="9.28515625" style="1" customWidth="1"/>
    <col min="1064" max="1064" width="10.5703125" style="1" bestFit="1" customWidth="1"/>
    <col min="1065" max="1065" width="9.28515625" style="1" customWidth="1"/>
    <col min="1066" max="1066" width="10.5703125" style="1" bestFit="1" customWidth="1"/>
    <col min="1067" max="1294" width="9.140625" style="1"/>
    <col min="1295" max="1295" width="1.42578125" style="1" customWidth="1"/>
    <col min="1296" max="1296" width="36.5703125" style="1" bestFit="1" customWidth="1"/>
    <col min="1297" max="1297" width="1.42578125" style="1" customWidth="1"/>
    <col min="1298" max="1298" width="8.7109375" style="1" customWidth="1"/>
    <col min="1299" max="1299" width="9.28515625" style="1" customWidth="1"/>
    <col min="1300" max="1300" width="10.5703125" style="1" bestFit="1" customWidth="1"/>
    <col min="1301" max="1301" width="9.28515625" style="1" customWidth="1"/>
    <col min="1302" max="1302" width="8.7109375" style="1" customWidth="1"/>
    <col min="1303" max="1303" width="9.28515625" style="1" customWidth="1"/>
    <col min="1304" max="1304" width="8.7109375" style="1" customWidth="1"/>
    <col min="1305" max="1305" width="9.28515625" style="1" customWidth="1"/>
    <col min="1306" max="1306" width="10.5703125" style="1" bestFit="1" customWidth="1"/>
    <col min="1307" max="1307" width="9.28515625" style="1" customWidth="1"/>
    <col min="1308" max="1308" width="8.7109375" style="1" customWidth="1"/>
    <col min="1309" max="1309" width="9.28515625" style="1" customWidth="1"/>
    <col min="1310" max="1310" width="8.7109375" style="1" customWidth="1"/>
    <col min="1311" max="1311" width="9.28515625" style="1" customWidth="1"/>
    <col min="1312" max="1312" width="8.7109375" style="1" customWidth="1"/>
    <col min="1313" max="1313" width="9.5703125" style="1" customWidth="1"/>
    <col min="1314" max="1314" width="10.5703125" style="1" bestFit="1" customWidth="1"/>
    <col min="1315" max="1315" width="9.28515625" style="1" customWidth="1"/>
    <col min="1316" max="1316" width="8.7109375" style="1" customWidth="1"/>
    <col min="1317" max="1317" width="9.28515625" style="1" customWidth="1"/>
    <col min="1318" max="1318" width="8.7109375" style="1" customWidth="1"/>
    <col min="1319" max="1319" width="9.28515625" style="1" customWidth="1"/>
    <col min="1320" max="1320" width="10.5703125" style="1" bestFit="1" customWidth="1"/>
    <col min="1321" max="1321" width="9.28515625" style="1" customWidth="1"/>
    <col min="1322" max="1322" width="10.5703125" style="1" bestFit="1" customWidth="1"/>
    <col min="1323" max="1550" width="9.140625" style="1"/>
    <col min="1551" max="1551" width="1.42578125" style="1" customWidth="1"/>
    <col min="1552" max="1552" width="36.5703125" style="1" bestFit="1" customWidth="1"/>
    <col min="1553" max="1553" width="1.42578125" style="1" customWidth="1"/>
    <col min="1554" max="1554" width="8.7109375" style="1" customWidth="1"/>
    <col min="1555" max="1555" width="9.28515625" style="1" customWidth="1"/>
    <col min="1556" max="1556" width="10.5703125" style="1" bestFit="1" customWidth="1"/>
    <col min="1557" max="1557" width="9.28515625" style="1" customWidth="1"/>
    <col min="1558" max="1558" width="8.7109375" style="1" customWidth="1"/>
    <col min="1559" max="1559" width="9.28515625" style="1" customWidth="1"/>
    <col min="1560" max="1560" width="8.7109375" style="1" customWidth="1"/>
    <col min="1561" max="1561" width="9.28515625" style="1" customWidth="1"/>
    <col min="1562" max="1562" width="10.5703125" style="1" bestFit="1" customWidth="1"/>
    <col min="1563" max="1563" width="9.28515625" style="1" customWidth="1"/>
    <col min="1564" max="1564" width="8.7109375" style="1" customWidth="1"/>
    <col min="1565" max="1565" width="9.28515625" style="1" customWidth="1"/>
    <col min="1566" max="1566" width="8.7109375" style="1" customWidth="1"/>
    <col min="1567" max="1567" width="9.28515625" style="1" customWidth="1"/>
    <col min="1568" max="1568" width="8.7109375" style="1" customWidth="1"/>
    <col min="1569" max="1569" width="9.5703125" style="1" customWidth="1"/>
    <col min="1570" max="1570" width="10.5703125" style="1" bestFit="1" customWidth="1"/>
    <col min="1571" max="1571" width="9.28515625" style="1" customWidth="1"/>
    <col min="1572" max="1572" width="8.7109375" style="1" customWidth="1"/>
    <col min="1573" max="1573" width="9.28515625" style="1" customWidth="1"/>
    <col min="1574" max="1574" width="8.7109375" style="1" customWidth="1"/>
    <col min="1575" max="1575" width="9.28515625" style="1" customWidth="1"/>
    <col min="1576" max="1576" width="10.5703125" style="1" bestFit="1" customWidth="1"/>
    <col min="1577" max="1577" width="9.28515625" style="1" customWidth="1"/>
    <col min="1578" max="1578" width="10.5703125" style="1" bestFit="1" customWidth="1"/>
    <col min="1579" max="1806" width="9.140625" style="1"/>
    <col min="1807" max="1807" width="1.42578125" style="1" customWidth="1"/>
    <col min="1808" max="1808" width="36.5703125" style="1" bestFit="1" customWidth="1"/>
    <col min="1809" max="1809" width="1.42578125" style="1" customWidth="1"/>
    <col min="1810" max="1810" width="8.7109375" style="1" customWidth="1"/>
    <col min="1811" max="1811" width="9.28515625" style="1" customWidth="1"/>
    <col min="1812" max="1812" width="10.5703125" style="1" bestFit="1" customWidth="1"/>
    <col min="1813" max="1813" width="9.28515625" style="1" customWidth="1"/>
    <col min="1814" max="1814" width="8.7109375" style="1" customWidth="1"/>
    <col min="1815" max="1815" width="9.28515625" style="1" customWidth="1"/>
    <col min="1816" max="1816" width="8.7109375" style="1" customWidth="1"/>
    <col min="1817" max="1817" width="9.28515625" style="1" customWidth="1"/>
    <col min="1818" max="1818" width="10.5703125" style="1" bestFit="1" customWidth="1"/>
    <col min="1819" max="1819" width="9.28515625" style="1" customWidth="1"/>
    <col min="1820" max="1820" width="8.7109375" style="1" customWidth="1"/>
    <col min="1821" max="1821" width="9.28515625" style="1" customWidth="1"/>
    <col min="1822" max="1822" width="8.7109375" style="1" customWidth="1"/>
    <col min="1823" max="1823" width="9.28515625" style="1" customWidth="1"/>
    <col min="1824" max="1824" width="8.7109375" style="1" customWidth="1"/>
    <col min="1825" max="1825" width="9.5703125" style="1" customWidth="1"/>
    <col min="1826" max="1826" width="10.5703125" style="1" bestFit="1" customWidth="1"/>
    <col min="1827" max="1827" width="9.28515625" style="1" customWidth="1"/>
    <col min="1828" max="1828" width="8.7109375" style="1" customWidth="1"/>
    <col min="1829" max="1829" width="9.28515625" style="1" customWidth="1"/>
    <col min="1830" max="1830" width="8.7109375" style="1" customWidth="1"/>
    <col min="1831" max="1831" width="9.28515625" style="1" customWidth="1"/>
    <col min="1832" max="1832" width="10.5703125" style="1" bestFit="1" customWidth="1"/>
    <col min="1833" max="1833" width="9.28515625" style="1" customWidth="1"/>
    <col min="1834" max="1834" width="10.5703125" style="1" bestFit="1" customWidth="1"/>
    <col min="1835" max="2062" width="9.140625" style="1"/>
    <col min="2063" max="2063" width="1.42578125" style="1" customWidth="1"/>
    <col min="2064" max="2064" width="36.5703125" style="1" bestFit="1" customWidth="1"/>
    <col min="2065" max="2065" width="1.42578125" style="1" customWidth="1"/>
    <col min="2066" max="2066" width="8.7109375" style="1" customWidth="1"/>
    <col min="2067" max="2067" width="9.28515625" style="1" customWidth="1"/>
    <col min="2068" max="2068" width="10.5703125" style="1" bestFit="1" customWidth="1"/>
    <col min="2069" max="2069" width="9.28515625" style="1" customWidth="1"/>
    <col min="2070" max="2070" width="8.7109375" style="1" customWidth="1"/>
    <col min="2071" max="2071" width="9.28515625" style="1" customWidth="1"/>
    <col min="2072" max="2072" width="8.7109375" style="1" customWidth="1"/>
    <col min="2073" max="2073" width="9.28515625" style="1" customWidth="1"/>
    <col min="2074" max="2074" width="10.5703125" style="1" bestFit="1" customWidth="1"/>
    <col min="2075" max="2075" width="9.28515625" style="1" customWidth="1"/>
    <col min="2076" max="2076" width="8.7109375" style="1" customWidth="1"/>
    <col min="2077" max="2077" width="9.28515625" style="1" customWidth="1"/>
    <col min="2078" max="2078" width="8.7109375" style="1" customWidth="1"/>
    <col min="2079" max="2079" width="9.28515625" style="1" customWidth="1"/>
    <col min="2080" max="2080" width="8.7109375" style="1" customWidth="1"/>
    <col min="2081" max="2081" width="9.5703125" style="1" customWidth="1"/>
    <col min="2082" max="2082" width="10.5703125" style="1" bestFit="1" customWidth="1"/>
    <col min="2083" max="2083" width="9.28515625" style="1" customWidth="1"/>
    <col min="2084" max="2084" width="8.7109375" style="1" customWidth="1"/>
    <col min="2085" max="2085" width="9.28515625" style="1" customWidth="1"/>
    <col min="2086" max="2086" width="8.7109375" style="1" customWidth="1"/>
    <col min="2087" max="2087" width="9.28515625" style="1" customWidth="1"/>
    <col min="2088" max="2088" width="10.5703125" style="1" bestFit="1" customWidth="1"/>
    <col min="2089" max="2089" width="9.28515625" style="1" customWidth="1"/>
    <col min="2090" max="2090" width="10.5703125" style="1" bestFit="1" customWidth="1"/>
    <col min="2091" max="2318" width="9.140625" style="1"/>
    <col min="2319" max="2319" width="1.42578125" style="1" customWidth="1"/>
    <col min="2320" max="2320" width="36.5703125" style="1" bestFit="1" customWidth="1"/>
    <col min="2321" max="2321" width="1.42578125" style="1" customWidth="1"/>
    <col min="2322" max="2322" width="8.7109375" style="1" customWidth="1"/>
    <col min="2323" max="2323" width="9.28515625" style="1" customWidth="1"/>
    <col min="2324" max="2324" width="10.5703125" style="1" bestFit="1" customWidth="1"/>
    <col min="2325" max="2325" width="9.28515625" style="1" customWidth="1"/>
    <col min="2326" max="2326" width="8.7109375" style="1" customWidth="1"/>
    <col min="2327" max="2327" width="9.28515625" style="1" customWidth="1"/>
    <col min="2328" max="2328" width="8.7109375" style="1" customWidth="1"/>
    <col min="2329" max="2329" width="9.28515625" style="1" customWidth="1"/>
    <col min="2330" max="2330" width="10.5703125" style="1" bestFit="1" customWidth="1"/>
    <col min="2331" max="2331" width="9.28515625" style="1" customWidth="1"/>
    <col min="2332" max="2332" width="8.7109375" style="1" customWidth="1"/>
    <col min="2333" max="2333" width="9.28515625" style="1" customWidth="1"/>
    <col min="2334" max="2334" width="8.7109375" style="1" customWidth="1"/>
    <col min="2335" max="2335" width="9.28515625" style="1" customWidth="1"/>
    <col min="2336" max="2336" width="8.7109375" style="1" customWidth="1"/>
    <col min="2337" max="2337" width="9.5703125" style="1" customWidth="1"/>
    <col min="2338" max="2338" width="10.5703125" style="1" bestFit="1" customWidth="1"/>
    <col min="2339" max="2339" width="9.28515625" style="1" customWidth="1"/>
    <col min="2340" max="2340" width="8.7109375" style="1" customWidth="1"/>
    <col min="2341" max="2341" width="9.28515625" style="1" customWidth="1"/>
    <col min="2342" max="2342" width="8.7109375" style="1" customWidth="1"/>
    <col min="2343" max="2343" width="9.28515625" style="1" customWidth="1"/>
    <col min="2344" max="2344" width="10.5703125" style="1" bestFit="1" customWidth="1"/>
    <col min="2345" max="2345" width="9.28515625" style="1" customWidth="1"/>
    <col min="2346" max="2346" width="10.5703125" style="1" bestFit="1" customWidth="1"/>
    <col min="2347" max="2574" width="9.140625" style="1"/>
    <col min="2575" max="2575" width="1.42578125" style="1" customWidth="1"/>
    <col min="2576" max="2576" width="36.5703125" style="1" bestFit="1" customWidth="1"/>
    <col min="2577" max="2577" width="1.42578125" style="1" customWidth="1"/>
    <col min="2578" max="2578" width="8.7109375" style="1" customWidth="1"/>
    <col min="2579" max="2579" width="9.28515625" style="1" customWidth="1"/>
    <col min="2580" max="2580" width="10.5703125" style="1" bestFit="1" customWidth="1"/>
    <col min="2581" max="2581" width="9.28515625" style="1" customWidth="1"/>
    <col min="2582" max="2582" width="8.7109375" style="1" customWidth="1"/>
    <col min="2583" max="2583" width="9.28515625" style="1" customWidth="1"/>
    <col min="2584" max="2584" width="8.7109375" style="1" customWidth="1"/>
    <col min="2585" max="2585" width="9.28515625" style="1" customWidth="1"/>
    <col min="2586" max="2586" width="10.5703125" style="1" bestFit="1" customWidth="1"/>
    <col min="2587" max="2587" width="9.28515625" style="1" customWidth="1"/>
    <col min="2588" max="2588" width="8.7109375" style="1" customWidth="1"/>
    <col min="2589" max="2589" width="9.28515625" style="1" customWidth="1"/>
    <col min="2590" max="2590" width="8.7109375" style="1" customWidth="1"/>
    <col min="2591" max="2591" width="9.28515625" style="1" customWidth="1"/>
    <col min="2592" max="2592" width="8.7109375" style="1" customWidth="1"/>
    <col min="2593" max="2593" width="9.5703125" style="1" customWidth="1"/>
    <col min="2594" max="2594" width="10.5703125" style="1" bestFit="1" customWidth="1"/>
    <col min="2595" max="2595" width="9.28515625" style="1" customWidth="1"/>
    <col min="2596" max="2596" width="8.7109375" style="1" customWidth="1"/>
    <col min="2597" max="2597" width="9.28515625" style="1" customWidth="1"/>
    <col min="2598" max="2598" width="8.7109375" style="1" customWidth="1"/>
    <col min="2599" max="2599" width="9.28515625" style="1" customWidth="1"/>
    <col min="2600" max="2600" width="10.5703125" style="1" bestFit="1" customWidth="1"/>
    <col min="2601" max="2601" width="9.28515625" style="1" customWidth="1"/>
    <col min="2602" max="2602" width="10.5703125" style="1" bestFit="1" customWidth="1"/>
    <col min="2603" max="2830" width="9.140625" style="1"/>
    <col min="2831" max="2831" width="1.42578125" style="1" customWidth="1"/>
    <col min="2832" max="2832" width="36.5703125" style="1" bestFit="1" customWidth="1"/>
    <col min="2833" max="2833" width="1.42578125" style="1" customWidth="1"/>
    <col min="2834" max="2834" width="8.7109375" style="1" customWidth="1"/>
    <col min="2835" max="2835" width="9.28515625" style="1" customWidth="1"/>
    <col min="2836" max="2836" width="10.5703125" style="1" bestFit="1" customWidth="1"/>
    <col min="2837" max="2837" width="9.28515625" style="1" customWidth="1"/>
    <col min="2838" max="2838" width="8.7109375" style="1" customWidth="1"/>
    <col min="2839" max="2839" width="9.28515625" style="1" customWidth="1"/>
    <col min="2840" max="2840" width="8.7109375" style="1" customWidth="1"/>
    <col min="2841" max="2841" width="9.28515625" style="1" customWidth="1"/>
    <col min="2842" max="2842" width="10.5703125" style="1" bestFit="1" customWidth="1"/>
    <col min="2843" max="2843" width="9.28515625" style="1" customWidth="1"/>
    <col min="2844" max="2844" width="8.7109375" style="1" customWidth="1"/>
    <col min="2845" max="2845" width="9.28515625" style="1" customWidth="1"/>
    <col min="2846" max="2846" width="8.7109375" style="1" customWidth="1"/>
    <col min="2847" max="2847" width="9.28515625" style="1" customWidth="1"/>
    <col min="2848" max="2848" width="8.7109375" style="1" customWidth="1"/>
    <col min="2849" max="2849" width="9.5703125" style="1" customWidth="1"/>
    <col min="2850" max="2850" width="10.5703125" style="1" bestFit="1" customWidth="1"/>
    <col min="2851" max="2851" width="9.28515625" style="1" customWidth="1"/>
    <col min="2852" max="2852" width="8.7109375" style="1" customWidth="1"/>
    <col min="2853" max="2853" width="9.28515625" style="1" customWidth="1"/>
    <col min="2854" max="2854" width="8.7109375" style="1" customWidth="1"/>
    <col min="2855" max="2855" width="9.28515625" style="1" customWidth="1"/>
    <col min="2856" max="2856" width="10.5703125" style="1" bestFit="1" customWidth="1"/>
    <col min="2857" max="2857" width="9.28515625" style="1" customWidth="1"/>
    <col min="2858" max="2858" width="10.5703125" style="1" bestFit="1" customWidth="1"/>
    <col min="2859" max="3086" width="9.140625" style="1"/>
    <col min="3087" max="3087" width="1.42578125" style="1" customWidth="1"/>
    <col min="3088" max="3088" width="36.5703125" style="1" bestFit="1" customWidth="1"/>
    <col min="3089" max="3089" width="1.42578125" style="1" customWidth="1"/>
    <col min="3090" max="3090" width="8.7109375" style="1" customWidth="1"/>
    <col min="3091" max="3091" width="9.28515625" style="1" customWidth="1"/>
    <col min="3092" max="3092" width="10.5703125" style="1" bestFit="1" customWidth="1"/>
    <col min="3093" max="3093" width="9.28515625" style="1" customWidth="1"/>
    <col min="3094" max="3094" width="8.7109375" style="1" customWidth="1"/>
    <col min="3095" max="3095" width="9.28515625" style="1" customWidth="1"/>
    <col min="3096" max="3096" width="8.7109375" style="1" customWidth="1"/>
    <col min="3097" max="3097" width="9.28515625" style="1" customWidth="1"/>
    <col min="3098" max="3098" width="10.5703125" style="1" bestFit="1" customWidth="1"/>
    <col min="3099" max="3099" width="9.28515625" style="1" customWidth="1"/>
    <col min="3100" max="3100" width="8.7109375" style="1" customWidth="1"/>
    <col min="3101" max="3101" width="9.28515625" style="1" customWidth="1"/>
    <col min="3102" max="3102" width="8.7109375" style="1" customWidth="1"/>
    <col min="3103" max="3103" width="9.28515625" style="1" customWidth="1"/>
    <col min="3104" max="3104" width="8.7109375" style="1" customWidth="1"/>
    <col min="3105" max="3105" width="9.5703125" style="1" customWidth="1"/>
    <col min="3106" max="3106" width="10.5703125" style="1" bestFit="1" customWidth="1"/>
    <col min="3107" max="3107" width="9.28515625" style="1" customWidth="1"/>
    <col min="3108" max="3108" width="8.7109375" style="1" customWidth="1"/>
    <col min="3109" max="3109" width="9.28515625" style="1" customWidth="1"/>
    <col min="3110" max="3110" width="8.7109375" style="1" customWidth="1"/>
    <col min="3111" max="3111" width="9.28515625" style="1" customWidth="1"/>
    <col min="3112" max="3112" width="10.5703125" style="1" bestFit="1" customWidth="1"/>
    <col min="3113" max="3113" width="9.28515625" style="1" customWidth="1"/>
    <col min="3114" max="3114" width="10.5703125" style="1" bestFit="1" customWidth="1"/>
    <col min="3115" max="3342" width="9.140625" style="1"/>
    <col min="3343" max="3343" width="1.42578125" style="1" customWidth="1"/>
    <col min="3344" max="3344" width="36.5703125" style="1" bestFit="1" customWidth="1"/>
    <col min="3345" max="3345" width="1.42578125" style="1" customWidth="1"/>
    <col min="3346" max="3346" width="8.7109375" style="1" customWidth="1"/>
    <col min="3347" max="3347" width="9.28515625" style="1" customWidth="1"/>
    <col min="3348" max="3348" width="10.5703125" style="1" bestFit="1" customWidth="1"/>
    <col min="3349" max="3349" width="9.28515625" style="1" customWidth="1"/>
    <col min="3350" max="3350" width="8.7109375" style="1" customWidth="1"/>
    <col min="3351" max="3351" width="9.28515625" style="1" customWidth="1"/>
    <col min="3352" max="3352" width="8.7109375" style="1" customWidth="1"/>
    <col min="3353" max="3353" width="9.28515625" style="1" customWidth="1"/>
    <col min="3354" max="3354" width="10.5703125" style="1" bestFit="1" customWidth="1"/>
    <col min="3355" max="3355" width="9.28515625" style="1" customWidth="1"/>
    <col min="3356" max="3356" width="8.7109375" style="1" customWidth="1"/>
    <col min="3357" max="3357" width="9.28515625" style="1" customWidth="1"/>
    <col min="3358" max="3358" width="8.7109375" style="1" customWidth="1"/>
    <col min="3359" max="3359" width="9.28515625" style="1" customWidth="1"/>
    <col min="3360" max="3360" width="8.7109375" style="1" customWidth="1"/>
    <col min="3361" max="3361" width="9.5703125" style="1" customWidth="1"/>
    <col min="3362" max="3362" width="10.5703125" style="1" bestFit="1" customWidth="1"/>
    <col min="3363" max="3363" width="9.28515625" style="1" customWidth="1"/>
    <col min="3364" max="3364" width="8.7109375" style="1" customWidth="1"/>
    <col min="3365" max="3365" width="9.28515625" style="1" customWidth="1"/>
    <col min="3366" max="3366" width="8.7109375" style="1" customWidth="1"/>
    <col min="3367" max="3367" width="9.28515625" style="1" customWidth="1"/>
    <col min="3368" max="3368" width="10.5703125" style="1" bestFit="1" customWidth="1"/>
    <col min="3369" max="3369" width="9.28515625" style="1" customWidth="1"/>
    <col min="3370" max="3370" width="10.5703125" style="1" bestFit="1" customWidth="1"/>
    <col min="3371" max="3598" width="9.140625" style="1"/>
    <col min="3599" max="3599" width="1.42578125" style="1" customWidth="1"/>
    <col min="3600" max="3600" width="36.5703125" style="1" bestFit="1" customWidth="1"/>
    <col min="3601" max="3601" width="1.42578125" style="1" customWidth="1"/>
    <col min="3602" max="3602" width="8.7109375" style="1" customWidth="1"/>
    <col min="3603" max="3603" width="9.28515625" style="1" customWidth="1"/>
    <col min="3604" max="3604" width="10.5703125" style="1" bestFit="1" customWidth="1"/>
    <col min="3605" max="3605" width="9.28515625" style="1" customWidth="1"/>
    <col min="3606" max="3606" width="8.7109375" style="1" customWidth="1"/>
    <col min="3607" max="3607" width="9.28515625" style="1" customWidth="1"/>
    <col min="3608" max="3608" width="8.7109375" style="1" customWidth="1"/>
    <col min="3609" max="3609" width="9.28515625" style="1" customWidth="1"/>
    <col min="3610" max="3610" width="10.5703125" style="1" bestFit="1" customWidth="1"/>
    <col min="3611" max="3611" width="9.28515625" style="1" customWidth="1"/>
    <col min="3612" max="3612" width="8.7109375" style="1" customWidth="1"/>
    <col min="3613" max="3613" width="9.28515625" style="1" customWidth="1"/>
    <col min="3614" max="3614" width="8.7109375" style="1" customWidth="1"/>
    <col min="3615" max="3615" width="9.28515625" style="1" customWidth="1"/>
    <col min="3616" max="3616" width="8.7109375" style="1" customWidth="1"/>
    <col min="3617" max="3617" width="9.5703125" style="1" customWidth="1"/>
    <col min="3618" max="3618" width="10.5703125" style="1" bestFit="1" customWidth="1"/>
    <col min="3619" max="3619" width="9.28515625" style="1" customWidth="1"/>
    <col min="3620" max="3620" width="8.7109375" style="1" customWidth="1"/>
    <col min="3621" max="3621" width="9.28515625" style="1" customWidth="1"/>
    <col min="3622" max="3622" width="8.7109375" style="1" customWidth="1"/>
    <col min="3623" max="3623" width="9.28515625" style="1" customWidth="1"/>
    <col min="3624" max="3624" width="10.5703125" style="1" bestFit="1" customWidth="1"/>
    <col min="3625" max="3625" width="9.28515625" style="1" customWidth="1"/>
    <col min="3626" max="3626" width="10.5703125" style="1" bestFit="1" customWidth="1"/>
    <col min="3627" max="3854" width="9.140625" style="1"/>
    <col min="3855" max="3855" width="1.42578125" style="1" customWidth="1"/>
    <col min="3856" max="3856" width="36.5703125" style="1" bestFit="1" customWidth="1"/>
    <col min="3857" max="3857" width="1.42578125" style="1" customWidth="1"/>
    <col min="3858" max="3858" width="8.7109375" style="1" customWidth="1"/>
    <col min="3859" max="3859" width="9.28515625" style="1" customWidth="1"/>
    <col min="3860" max="3860" width="10.5703125" style="1" bestFit="1" customWidth="1"/>
    <col min="3861" max="3861" width="9.28515625" style="1" customWidth="1"/>
    <col min="3862" max="3862" width="8.7109375" style="1" customWidth="1"/>
    <col min="3863" max="3863" width="9.28515625" style="1" customWidth="1"/>
    <col min="3864" max="3864" width="8.7109375" style="1" customWidth="1"/>
    <col min="3865" max="3865" width="9.28515625" style="1" customWidth="1"/>
    <col min="3866" max="3866" width="10.5703125" style="1" bestFit="1" customWidth="1"/>
    <col min="3867" max="3867" width="9.28515625" style="1" customWidth="1"/>
    <col min="3868" max="3868" width="8.7109375" style="1" customWidth="1"/>
    <col min="3869" max="3869" width="9.28515625" style="1" customWidth="1"/>
    <col min="3870" max="3870" width="8.7109375" style="1" customWidth="1"/>
    <col min="3871" max="3871" width="9.28515625" style="1" customWidth="1"/>
    <col min="3872" max="3872" width="8.7109375" style="1" customWidth="1"/>
    <col min="3873" max="3873" width="9.5703125" style="1" customWidth="1"/>
    <col min="3874" max="3874" width="10.5703125" style="1" bestFit="1" customWidth="1"/>
    <col min="3875" max="3875" width="9.28515625" style="1" customWidth="1"/>
    <col min="3876" max="3876" width="8.7109375" style="1" customWidth="1"/>
    <col min="3877" max="3877" width="9.28515625" style="1" customWidth="1"/>
    <col min="3878" max="3878" width="8.7109375" style="1" customWidth="1"/>
    <col min="3879" max="3879" width="9.28515625" style="1" customWidth="1"/>
    <col min="3880" max="3880" width="10.5703125" style="1" bestFit="1" customWidth="1"/>
    <col min="3881" max="3881" width="9.28515625" style="1" customWidth="1"/>
    <col min="3882" max="3882" width="10.5703125" style="1" bestFit="1" customWidth="1"/>
    <col min="3883" max="4110" width="9.140625" style="1"/>
    <col min="4111" max="4111" width="1.42578125" style="1" customWidth="1"/>
    <col min="4112" max="4112" width="36.5703125" style="1" bestFit="1" customWidth="1"/>
    <col min="4113" max="4113" width="1.42578125" style="1" customWidth="1"/>
    <col min="4114" max="4114" width="8.7109375" style="1" customWidth="1"/>
    <col min="4115" max="4115" width="9.28515625" style="1" customWidth="1"/>
    <col min="4116" max="4116" width="10.5703125" style="1" bestFit="1" customWidth="1"/>
    <col min="4117" max="4117" width="9.28515625" style="1" customWidth="1"/>
    <col min="4118" max="4118" width="8.7109375" style="1" customWidth="1"/>
    <col min="4119" max="4119" width="9.28515625" style="1" customWidth="1"/>
    <col min="4120" max="4120" width="8.7109375" style="1" customWidth="1"/>
    <col min="4121" max="4121" width="9.28515625" style="1" customWidth="1"/>
    <col min="4122" max="4122" width="10.5703125" style="1" bestFit="1" customWidth="1"/>
    <col min="4123" max="4123" width="9.28515625" style="1" customWidth="1"/>
    <col min="4124" max="4124" width="8.7109375" style="1" customWidth="1"/>
    <col min="4125" max="4125" width="9.28515625" style="1" customWidth="1"/>
    <col min="4126" max="4126" width="8.7109375" style="1" customWidth="1"/>
    <col min="4127" max="4127" width="9.28515625" style="1" customWidth="1"/>
    <col min="4128" max="4128" width="8.7109375" style="1" customWidth="1"/>
    <col min="4129" max="4129" width="9.5703125" style="1" customWidth="1"/>
    <col min="4130" max="4130" width="10.5703125" style="1" bestFit="1" customWidth="1"/>
    <col min="4131" max="4131" width="9.28515625" style="1" customWidth="1"/>
    <col min="4132" max="4132" width="8.7109375" style="1" customWidth="1"/>
    <col min="4133" max="4133" width="9.28515625" style="1" customWidth="1"/>
    <col min="4134" max="4134" width="8.7109375" style="1" customWidth="1"/>
    <col min="4135" max="4135" width="9.28515625" style="1" customWidth="1"/>
    <col min="4136" max="4136" width="10.5703125" style="1" bestFit="1" customWidth="1"/>
    <col min="4137" max="4137" width="9.28515625" style="1" customWidth="1"/>
    <col min="4138" max="4138" width="10.5703125" style="1" bestFit="1" customWidth="1"/>
    <col min="4139" max="4366" width="9.140625" style="1"/>
    <col min="4367" max="4367" width="1.42578125" style="1" customWidth="1"/>
    <col min="4368" max="4368" width="36.5703125" style="1" bestFit="1" customWidth="1"/>
    <col min="4369" max="4369" width="1.42578125" style="1" customWidth="1"/>
    <col min="4370" max="4370" width="8.7109375" style="1" customWidth="1"/>
    <col min="4371" max="4371" width="9.28515625" style="1" customWidth="1"/>
    <col min="4372" max="4372" width="10.5703125" style="1" bestFit="1" customWidth="1"/>
    <col min="4373" max="4373" width="9.28515625" style="1" customWidth="1"/>
    <col min="4374" max="4374" width="8.7109375" style="1" customWidth="1"/>
    <col min="4375" max="4375" width="9.28515625" style="1" customWidth="1"/>
    <col min="4376" max="4376" width="8.7109375" style="1" customWidth="1"/>
    <col min="4377" max="4377" width="9.28515625" style="1" customWidth="1"/>
    <col min="4378" max="4378" width="10.5703125" style="1" bestFit="1" customWidth="1"/>
    <col min="4379" max="4379" width="9.28515625" style="1" customWidth="1"/>
    <col min="4380" max="4380" width="8.7109375" style="1" customWidth="1"/>
    <col min="4381" max="4381" width="9.28515625" style="1" customWidth="1"/>
    <col min="4382" max="4382" width="8.7109375" style="1" customWidth="1"/>
    <col min="4383" max="4383" width="9.28515625" style="1" customWidth="1"/>
    <col min="4384" max="4384" width="8.7109375" style="1" customWidth="1"/>
    <col min="4385" max="4385" width="9.5703125" style="1" customWidth="1"/>
    <col min="4386" max="4386" width="10.5703125" style="1" bestFit="1" customWidth="1"/>
    <col min="4387" max="4387" width="9.28515625" style="1" customWidth="1"/>
    <col min="4388" max="4388" width="8.7109375" style="1" customWidth="1"/>
    <col min="4389" max="4389" width="9.28515625" style="1" customWidth="1"/>
    <col min="4390" max="4390" width="8.7109375" style="1" customWidth="1"/>
    <col min="4391" max="4391" width="9.28515625" style="1" customWidth="1"/>
    <col min="4392" max="4392" width="10.5703125" style="1" bestFit="1" customWidth="1"/>
    <col min="4393" max="4393" width="9.28515625" style="1" customWidth="1"/>
    <col min="4394" max="4394" width="10.5703125" style="1" bestFit="1" customWidth="1"/>
    <col min="4395" max="4622" width="9.140625" style="1"/>
    <col min="4623" max="4623" width="1.42578125" style="1" customWidth="1"/>
    <col min="4624" max="4624" width="36.5703125" style="1" bestFit="1" customWidth="1"/>
    <col min="4625" max="4625" width="1.42578125" style="1" customWidth="1"/>
    <col min="4626" max="4626" width="8.7109375" style="1" customWidth="1"/>
    <col min="4627" max="4627" width="9.28515625" style="1" customWidth="1"/>
    <col min="4628" max="4628" width="10.5703125" style="1" bestFit="1" customWidth="1"/>
    <col min="4629" max="4629" width="9.28515625" style="1" customWidth="1"/>
    <col min="4630" max="4630" width="8.7109375" style="1" customWidth="1"/>
    <col min="4631" max="4631" width="9.28515625" style="1" customWidth="1"/>
    <col min="4632" max="4632" width="8.7109375" style="1" customWidth="1"/>
    <col min="4633" max="4633" width="9.28515625" style="1" customWidth="1"/>
    <col min="4634" max="4634" width="10.5703125" style="1" bestFit="1" customWidth="1"/>
    <col min="4635" max="4635" width="9.28515625" style="1" customWidth="1"/>
    <col min="4636" max="4636" width="8.7109375" style="1" customWidth="1"/>
    <col min="4637" max="4637" width="9.28515625" style="1" customWidth="1"/>
    <col min="4638" max="4638" width="8.7109375" style="1" customWidth="1"/>
    <col min="4639" max="4639" width="9.28515625" style="1" customWidth="1"/>
    <col min="4640" max="4640" width="8.7109375" style="1" customWidth="1"/>
    <col min="4641" max="4641" width="9.5703125" style="1" customWidth="1"/>
    <col min="4642" max="4642" width="10.5703125" style="1" bestFit="1" customWidth="1"/>
    <col min="4643" max="4643" width="9.28515625" style="1" customWidth="1"/>
    <col min="4644" max="4644" width="8.7109375" style="1" customWidth="1"/>
    <col min="4645" max="4645" width="9.28515625" style="1" customWidth="1"/>
    <col min="4646" max="4646" width="8.7109375" style="1" customWidth="1"/>
    <col min="4647" max="4647" width="9.28515625" style="1" customWidth="1"/>
    <col min="4648" max="4648" width="10.5703125" style="1" bestFit="1" customWidth="1"/>
    <col min="4649" max="4649" width="9.28515625" style="1" customWidth="1"/>
    <col min="4650" max="4650" width="10.5703125" style="1" bestFit="1" customWidth="1"/>
    <col min="4651" max="4878" width="9.140625" style="1"/>
    <col min="4879" max="4879" width="1.42578125" style="1" customWidth="1"/>
    <col min="4880" max="4880" width="36.5703125" style="1" bestFit="1" customWidth="1"/>
    <col min="4881" max="4881" width="1.42578125" style="1" customWidth="1"/>
    <col min="4882" max="4882" width="8.7109375" style="1" customWidth="1"/>
    <col min="4883" max="4883" width="9.28515625" style="1" customWidth="1"/>
    <col min="4884" max="4884" width="10.5703125" style="1" bestFit="1" customWidth="1"/>
    <col min="4885" max="4885" width="9.28515625" style="1" customWidth="1"/>
    <col min="4886" max="4886" width="8.7109375" style="1" customWidth="1"/>
    <col min="4887" max="4887" width="9.28515625" style="1" customWidth="1"/>
    <col min="4888" max="4888" width="8.7109375" style="1" customWidth="1"/>
    <col min="4889" max="4889" width="9.28515625" style="1" customWidth="1"/>
    <col min="4890" max="4890" width="10.5703125" style="1" bestFit="1" customWidth="1"/>
    <col min="4891" max="4891" width="9.28515625" style="1" customWidth="1"/>
    <col min="4892" max="4892" width="8.7109375" style="1" customWidth="1"/>
    <col min="4893" max="4893" width="9.28515625" style="1" customWidth="1"/>
    <col min="4894" max="4894" width="8.7109375" style="1" customWidth="1"/>
    <col min="4895" max="4895" width="9.28515625" style="1" customWidth="1"/>
    <col min="4896" max="4896" width="8.7109375" style="1" customWidth="1"/>
    <col min="4897" max="4897" width="9.5703125" style="1" customWidth="1"/>
    <col min="4898" max="4898" width="10.5703125" style="1" bestFit="1" customWidth="1"/>
    <col min="4899" max="4899" width="9.28515625" style="1" customWidth="1"/>
    <col min="4900" max="4900" width="8.7109375" style="1" customWidth="1"/>
    <col min="4901" max="4901" width="9.28515625" style="1" customWidth="1"/>
    <col min="4902" max="4902" width="8.7109375" style="1" customWidth="1"/>
    <col min="4903" max="4903" width="9.28515625" style="1" customWidth="1"/>
    <col min="4904" max="4904" width="10.5703125" style="1" bestFit="1" customWidth="1"/>
    <col min="4905" max="4905" width="9.28515625" style="1" customWidth="1"/>
    <col min="4906" max="4906" width="10.5703125" style="1" bestFit="1" customWidth="1"/>
    <col min="4907" max="5134" width="9.140625" style="1"/>
    <col min="5135" max="5135" width="1.42578125" style="1" customWidth="1"/>
    <col min="5136" max="5136" width="36.5703125" style="1" bestFit="1" customWidth="1"/>
    <col min="5137" max="5137" width="1.42578125" style="1" customWidth="1"/>
    <col min="5138" max="5138" width="8.7109375" style="1" customWidth="1"/>
    <col min="5139" max="5139" width="9.28515625" style="1" customWidth="1"/>
    <col min="5140" max="5140" width="10.5703125" style="1" bestFit="1" customWidth="1"/>
    <col min="5141" max="5141" width="9.28515625" style="1" customWidth="1"/>
    <col min="5142" max="5142" width="8.7109375" style="1" customWidth="1"/>
    <col min="5143" max="5143" width="9.28515625" style="1" customWidth="1"/>
    <col min="5144" max="5144" width="8.7109375" style="1" customWidth="1"/>
    <col min="5145" max="5145" width="9.28515625" style="1" customWidth="1"/>
    <col min="5146" max="5146" width="10.5703125" style="1" bestFit="1" customWidth="1"/>
    <col min="5147" max="5147" width="9.28515625" style="1" customWidth="1"/>
    <col min="5148" max="5148" width="8.7109375" style="1" customWidth="1"/>
    <col min="5149" max="5149" width="9.28515625" style="1" customWidth="1"/>
    <col min="5150" max="5150" width="8.7109375" style="1" customWidth="1"/>
    <col min="5151" max="5151" width="9.28515625" style="1" customWidth="1"/>
    <col min="5152" max="5152" width="8.7109375" style="1" customWidth="1"/>
    <col min="5153" max="5153" width="9.5703125" style="1" customWidth="1"/>
    <col min="5154" max="5154" width="10.5703125" style="1" bestFit="1" customWidth="1"/>
    <col min="5155" max="5155" width="9.28515625" style="1" customWidth="1"/>
    <col min="5156" max="5156" width="8.7109375" style="1" customWidth="1"/>
    <col min="5157" max="5157" width="9.28515625" style="1" customWidth="1"/>
    <col min="5158" max="5158" width="8.7109375" style="1" customWidth="1"/>
    <col min="5159" max="5159" width="9.28515625" style="1" customWidth="1"/>
    <col min="5160" max="5160" width="10.5703125" style="1" bestFit="1" customWidth="1"/>
    <col min="5161" max="5161" width="9.28515625" style="1" customWidth="1"/>
    <col min="5162" max="5162" width="10.5703125" style="1" bestFit="1" customWidth="1"/>
    <col min="5163" max="5390" width="9.140625" style="1"/>
    <col min="5391" max="5391" width="1.42578125" style="1" customWidth="1"/>
    <col min="5392" max="5392" width="36.5703125" style="1" bestFit="1" customWidth="1"/>
    <col min="5393" max="5393" width="1.42578125" style="1" customWidth="1"/>
    <col min="5394" max="5394" width="8.7109375" style="1" customWidth="1"/>
    <col min="5395" max="5395" width="9.28515625" style="1" customWidth="1"/>
    <col min="5396" max="5396" width="10.5703125" style="1" bestFit="1" customWidth="1"/>
    <col min="5397" max="5397" width="9.28515625" style="1" customWidth="1"/>
    <col min="5398" max="5398" width="8.7109375" style="1" customWidth="1"/>
    <col min="5399" max="5399" width="9.28515625" style="1" customWidth="1"/>
    <col min="5400" max="5400" width="8.7109375" style="1" customWidth="1"/>
    <col min="5401" max="5401" width="9.28515625" style="1" customWidth="1"/>
    <col min="5402" max="5402" width="10.5703125" style="1" bestFit="1" customWidth="1"/>
    <col min="5403" max="5403" width="9.28515625" style="1" customWidth="1"/>
    <col min="5404" max="5404" width="8.7109375" style="1" customWidth="1"/>
    <col min="5405" max="5405" width="9.28515625" style="1" customWidth="1"/>
    <col min="5406" max="5406" width="8.7109375" style="1" customWidth="1"/>
    <col min="5407" max="5407" width="9.28515625" style="1" customWidth="1"/>
    <col min="5408" max="5408" width="8.7109375" style="1" customWidth="1"/>
    <col min="5409" max="5409" width="9.5703125" style="1" customWidth="1"/>
    <col min="5410" max="5410" width="10.5703125" style="1" bestFit="1" customWidth="1"/>
    <col min="5411" max="5411" width="9.28515625" style="1" customWidth="1"/>
    <col min="5412" max="5412" width="8.7109375" style="1" customWidth="1"/>
    <col min="5413" max="5413" width="9.28515625" style="1" customWidth="1"/>
    <col min="5414" max="5414" width="8.7109375" style="1" customWidth="1"/>
    <col min="5415" max="5415" width="9.28515625" style="1" customWidth="1"/>
    <col min="5416" max="5416" width="10.5703125" style="1" bestFit="1" customWidth="1"/>
    <col min="5417" max="5417" width="9.28515625" style="1" customWidth="1"/>
    <col min="5418" max="5418" width="10.5703125" style="1" bestFit="1" customWidth="1"/>
    <col min="5419" max="5646" width="9.140625" style="1"/>
    <col min="5647" max="5647" width="1.42578125" style="1" customWidth="1"/>
    <col min="5648" max="5648" width="36.5703125" style="1" bestFit="1" customWidth="1"/>
    <col min="5649" max="5649" width="1.42578125" style="1" customWidth="1"/>
    <col min="5650" max="5650" width="8.7109375" style="1" customWidth="1"/>
    <col min="5651" max="5651" width="9.28515625" style="1" customWidth="1"/>
    <col min="5652" max="5652" width="10.5703125" style="1" bestFit="1" customWidth="1"/>
    <col min="5653" max="5653" width="9.28515625" style="1" customWidth="1"/>
    <col min="5654" max="5654" width="8.7109375" style="1" customWidth="1"/>
    <col min="5655" max="5655" width="9.28515625" style="1" customWidth="1"/>
    <col min="5656" max="5656" width="8.7109375" style="1" customWidth="1"/>
    <col min="5657" max="5657" width="9.28515625" style="1" customWidth="1"/>
    <col min="5658" max="5658" width="10.5703125" style="1" bestFit="1" customWidth="1"/>
    <col min="5659" max="5659" width="9.28515625" style="1" customWidth="1"/>
    <col min="5660" max="5660" width="8.7109375" style="1" customWidth="1"/>
    <col min="5661" max="5661" width="9.28515625" style="1" customWidth="1"/>
    <col min="5662" max="5662" width="8.7109375" style="1" customWidth="1"/>
    <col min="5663" max="5663" width="9.28515625" style="1" customWidth="1"/>
    <col min="5664" max="5664" width="8.7109375" style="1" customWidth="1"/>
    <col min="5665" max="5665" width="9.5703125" style="1" customWidth="1"/>
    <col min="5666" max="5666" width="10.5703125" style="1" bestFit="1" customWidth="1"/>
    <col min="5667" max="5667" width="9.28515625" style="1" customWidth="1"/>
    <col min="5668" max="5668" width="8.7109375" style="1" customWidth="1"/>
    <col min="5669" max="5669" width="9.28515625" style="1" customWidth="1"/>
    <col min="5670" max="5670" width="8.7109375" style="1" customWidth="1"/>
    <col min="5671" max="5671" width="9.28515625" style="1" customWidth="1"/>
    <col min="5672" max="5672" width="10.5703125" style="1" bestFit="1" customWidth="1"/>
    <col min="5673" max="5673" width="9.28515625" style="1" customWidth="1"/>
    <col min="5674" max="5674" width="10.5703125" style="1" bestFit="1" customWidth="1"/>
    <col min="5675" max="5902" width="9.140625" style="1"/>
    <col min="5903" max="5903" width="1.42578125" style="1" customWidth="1"/>
    <col min="5904" max="5904" width="36.5703125" style="1" bestFit="1" customWidth="1"/>
    <col min="5905" max="5905" width="1.42578125" style="1" customWidth="1"/>
    <col min="5906" max="5906" width="8.7109375" style="1" customWidth="1"/>
    <col min="5907" max="5907" width="9.28515625" style="1" customWidth="1"/>
    <col min="5908" max="5908" width="10.5703125" style="1" bestFit="1" customWidth="1"/>
    <col min="5909" max="5909" width="9.28515625" style="1" customWidth="1"/>
    <col min="5910" max="5910" width="8.7109375" style="1" customWidth="1"/>
    <col min="5911" max="5911" width="9.28515625" style="1" customWidth="1"/>
    <col min="5912" max="5912" width="8.7109375" style="1" customWidth="1"/>
    <col min="5913" max="5913" width="9.28515625" style="1" customWidth="1"/>
    <col min="5914" max="5914" width="10.5703125" style="1" bestFit="1" customWidth="1"/>
    <col min="5915" max="5915" width="9.28515625" style="1" customWidth="1"/>
    <col min="5916" max="5916" width="8.7109375" style="1" customWidth="1"/>
    <col min="5917" max="5917" width="9.28515625" style="1" customWidth="1"/>
    <col min="5918" max="5918" width="8.7109375" style="1" customWidth="1"/>
    <col min="5919" max="5919" width="9.28515625" style="1" customWidth="1"/>
    <col min="5920" max="5920" width="8.7109375" style="1" customWidth="1"/>
    <col min="5921" max="5921" width="9.5703125" style="1" customWidth="1"/>
    <col min="5922" max="5922" width="10.5703125" style="1" bestFit="1" customWidth="1"/>
    <col min="5923" max="5923" width="9.28515625" style="1" customWidth="1"/>
    <col min="5924" max="5924" width="8.7109375" style="1" customWidth="1"/>
    <col min="5925" max="5925" width="9.28515625" style="1" customWidth="1"/>
    <col min="5926" max="5926" width="8.7109375" style="1" customWidth="1"/>
    <col min="5927" max="5927" width="9.28515625" style="1" customWidth="1"/>
    <col min="5928" max="5928" width="10.5703125" style="1" bestFit="1" customWidth="1"/>
    <col min="5929" max="5929" width="9.28515625" style="1" customWidth="1"/>
    <col min="5930" max="5930" width="10.5703125" style="1" bestFit="1" customWidth="1"/>
    <col min="5931" max="6158" width="9.140625" style="1"/>
    <col min="6159" max="6159" width="1.42578125" style="1" customWidth="1"/>
    <col min="6160" max="6160" width="36.5703125" style="1" bestFit="1" customWidth="1"/>
    <col min="6161" max="6161" width="1.42578125" style="1" customWidth="1"/>
    <col min="6162" max="6162" width="8.7109375" style="1" customWidth="1"/>
    <col min="6163" max="6163" width="9.28515625" style="1" customWidth="1"/>
    <col min="6164" max="6164" width="10.5703125" style="1" bestFit="1" customWidth="1"/>
    <col min="6165" max="6165" width="9.28515625" style="1" customWidth="1"/>
    <col min="6166" max="6166" width="8.7109375" style="1" customWidth="1"/>
    <col min="6167" max="6167" width="9.28515625" style="1" customWidth="1"/>
    <col min="6168" max="6168" width="8.7109375" style="1" customWidth="1"/>
    <col min="6169" max="6169" width="9.28515625" style="1" customWidth="1"/>
    <col min="6170" max="6170" width="10.5703125" style="1" bestFit="1" customWidth="1"/>
    <col min="6171" max="6171" width="9.28515625" style="1" customWidth="1"/>
    <col min="6172" max="6172" width="8.7109375" style="1" customWidth="1"/>
    <col min="6173" max="6173" width="9.28515625" style="1" customWidth="1"/>
    <col min="6174" max="6174" width="8.7109375" style="1" customWidth="1"/>
    <col min="6175" max="6175" width="9.28515625" style="1" customWidth="1"/>
    <col min="6176" max="6176" width="8.7109375" style="1" customWidth="1"/>
    <col min="6177" max="6177" width="9.5703125" style="1" customWidth="1"/>
    <col min="6178" max="6178" width="10.5703125" style="1" bestFit="1" customWidth="1"/>
    <col min="6179" max="6179" width="9.28515625" style="1" customWidth="1"/>
    <col min="6180" max="6180" width="8.7109375" style="1" customWidth="1"/>
    <col min="6181" max="6181" width="9.28515625" style="1" customWidth="1"/>
    <col min="6182" max="6182" width="8.7109375" style="1" customWidth="1"/>
    <col min="6183" max="6183" width="9.28515625" style="1" customWidth="1"/>
    <col min="6184" max="6184" width="10.5703125" style="1" bestFit="1" customWidth="1"/>
    <col min="6185" max="6185" width="9.28515625" style="1" customWidth="1"/>
    <col min="6186" max="6186" width="10.5703125" style="1" bestFit="1" customWidth="1"/>
    <col min="6187" max="6414" width="9.140625" style="1"/>
    <col min="6415" max="6415" width="1.42578125" style="1" customWidth="1"/>
    <col min="6416" max="6416" width="36.5703125" style="1" bestFit="1" customWidth="1"/>
    <col min="6417" max="6417" width="1.42578125" style="1" customWidth="1"/>
    <col min="6418" max="6418" width="8.7109375" style="1" customWidth="1"/>
    <col min="6419" max="6419" width="9.28515625" style="1" customWidth="1"/>
    <col min="6420" max="6420" width="10.5703125" style="1" bestFit="1" customWidth="1"/>
    <col min="6421" max="6421" width="9.28515625" style="1" customWidth="1"/>
    <col min="6422" max="6422" width="8.7109375" style="1" customWidth="1"/>
    <col min="6423" max="6423" width="9.28515625" style="1" customWidth="1"/>
    <col min="6424" max="6424" width="8.7109375" style="1" customWidth="1"/>
    <col min="6425" max="6425" width="9.28515625" style="1" customWidth="1"/>
    <col min="6426" max="6426" width="10.5703125" style="1" bestFit="1" customWidth="1"/>
    <col min="6427" max="6427" width="9.28515625" style="1" customWidth="1"/>
    <col min="6428" max="6428" width="8.7109375" style="1" customWidth="1"/>
    <col min="6429" max="6429" width="9.28515625" style="1" customWidth="1"/>
    <col min="6430" max="6430" width="8.7109375" style="1" customWidth="1"/>
    <col min="6431" max="6431" width="9.28515625" style="1" customWidth="1"/>
    <col min="6432" max="6432" width="8.7109375" style="1" customWidth="1"/>
    <col min="6433" max="6433" width="9.5703125" style="1" customWidth="1"/>
    <col min="6434" max="6434" width="10.5703125" style="1" bestFit="1" customWidth="1"/>
    <col min="6435" max="6435" width="9.28515625" style="1" customWidth="1"/>
    <col min="6436" max="6436" width="8.7109375" style="1" customWidth="1"/>
    <col min="6437" max="6437" width="9.28515625" style="1" customWidth="1"/>
    <col min="6438" max="6438" width="8.7109375" style="1" customWidth="1"/>
    <col min="6439" max="6439" width="9.28515625" style="1" customWidth="1"/>
    <col min="6440" max="6440" width="10.5703125" style="1" bestFit="1" customWidth="1"/>
    <col min="6441" max="6441" width="9.28515625" style="1" customWidth="1"/>
    <col min="6442" max="6442" width="10.5703125" style="1" bestFit="1" customWidth="1"/>
    <col min="6443" max="6670" width="9.140625" style="1"/>
    <col min="6671" max="6671" width="1.42578125" style="1" customWidth="1"/>
    <col min="6672" max="6672" width="36.5703125" style="1" bestFit="1" customWidth="1"/>
    <col min="6673" max="6673" width="1.42578125" style="1" customWidth="1"/>
    <col min="6674" max="6674" width="8.7109375" style="1" customWidth="1"/>
    <col min="6675" max="6675" width="9.28515625" style="1" customWidth="1"/>
    <col min="6676" max="6676" width="10.5703125" style="1" bestFit="1" customWidth="1"/>
    <col min="6677" max="6677" width="9.28515625" style="1" customWidth="1"/>
    <col min="6678" max="6678" width="8.7109375" style="1" customWidth="1"/>
    <col min="6679" max="6679" width="9.28515625" style="1" customWidth="1"/>
    <col min="6680" max="6680" width="8.7109375" style="1" customWidth="1"/>
    <col min="6681" max="6681" width="9.28515625" style="1" customWidth="1"/>
    <col min="6682" max="6682" width="10.5703125" style="1" bestFit="1" customWidth="1"/>
    <col min="6683" max="6683" width="9.28515625" style="1" customWidth="1"/>
    <col min="6684" max="6684" width="8.7109375" style="1" customWidth="1"/>
    <col min="6685" max="6685" width="9.28515625" style="1" customWidth="1"/>
    <col min="6686" max="6686" width="8.7109375" style="1" customWidth="1"/>
    <col min="6687" max="6687" width="9.28515625" style="1" customWidth="1"/>
    <col min="6688" max="6688" width="8.7109375" style="1" customWidth="1"/>
    <col min="6689" max="6689" width="9.5703125" style="1" customWidth="1"/>
    <col min="6690" max="6690" width="10.5703125" style="1" bestFit="1" customWidth="1"/>
    <col min="6691" max="6691" width="9.28515625" style="1" customWidth="1"/>
    <col min="6692" max="6692" width="8.7109375" style="1" customWidth="1"/>
    <col min="6693" max="6693" width="9.28515625" style="1" customWidth="1"/>
    <col min="6694" max="6694" width="8.7109375" style="1" customWidth="1"/>
    <col min="6695" max="6695" width="9.28515625" style="1" customWidth="1"/>
    <col min="6696" max="6696" width="10.5703125" style="1" bestFit="1" customWidth="1"/>
    <col min="6697" max="6697" width="9.28515625" style="1" customWidth="1"/>
    <col min="6698" max="6698" width="10.5703125" style="1" bestFit="1" customWidth="1"/>
    <col min="6699" max="6926" width="9.140625" style="1"/>
    <col min="6927" max="6927" width="1.42578125" style="1" customWidth="1"/>
    <col min="6928" max="6928" width="36.5703125" style="1" bestFit="1" customWidth="1"/>
    <col min="6929" max="6929" width="1.42578125" style="1" customWidth="1"/>
    <col min="6930" max="6930" width="8.7109375" style="1" customWidth="1"/>
    <col min="6931" max="6931" width="9.28515625" style="1" customWidth="1"/>
    <col min="6932" max="6932" width="10.5703125" style="1" bestFit="1" customWidth="1"/>
    <col min="6933" max="6933" width="9.28515625" style="1" customWidth="1"/>
    <col min="6934" max="6934" width="8.7109375" style="1" customWidth="1"/>
    <col min="6935" max="6935" width="9.28515625" style="1" customWidth="1"/>
    <col min="6936" max="6936" width="8.7109375" style="1" customWidth="1"/>
    <col min="6937" max="6937" width="9.28515625" style="1" customWidth="1"/>
    <col min="6938" max="6938" width="10.5703125" style="1" bestFit="1" customWidth="1"/>
    <col min="6939" max="6939" width="9.28515625" style="1" customWidth="1"/>
    <col min="6940" max="6940" width="8.7109375" style="1" customWidth="1"/>
    <col min="6941" max="6941" width="9.28515625" style="1" customWidth="1"/>
    <col min="6942" max="6942" width="8.7109375" style="1" customWidth="1"/>
    <col min="6943" max="6943" width="9.28515625" style="1" customWidth="1"/>
    <col min="6944" max="6944" width="8.7109375" style="1" customWidth="1"/>
    <col min="6945" max="6945" width="9.5703125" style="1" customWidth="1"/>
    <col min="6946" max="6946" width="10.5703125" style="1" bestFit="1" customWidth="1"/>
    <col min="6947" max="6947" width="9.28515625" style="1" customWidth="1"/>
    <col min="6948" max="6948" width="8.7109375" style="1" customWidth="1"/>
    <col min="6949" max="6949" width="9.28515625" style="1" customWidth="1"/>
    <col min="6950" max="6950" width="8.7109375" style="1" customWidth="1"/>
    <col min="6951" max="6951" width="9.28515625" style="1" customWidth="1"/>
    <col min="6952" max="6952" width="10.5703125" style="1" bestFit="1" customWidth="1"/>
    <col min="6953" max="6953" width="9.28515625" style="1" customWidth="1"/>
    <col min="6954" max="6954" width="10.5703125" style="1" bestFit="1" customWidth="1"/>
    <col min="6955" max="7182" width="9.140625" style="1"/>
    <col min="7183" max="7183" width="1.42578125" style="1" customWidth="1"/>
    <col min="7184" max="7184" width="36.5703125" style="1" bestFit="1" customWidth="1"/>
    <col min="7185" max="7185" width="1.42578125" style="1" customWidth="1"/>
    <col min="7186" max="7186" width="8.7109375" style="1" customWidth="1"/>
    <col min="7187" max="7187" width="9.28515625" style="1" customWidth="1"/>
    <col min="7188" max="7188" width="10.5703125" style="1" bestFit="1" customWidth="1"/>
    <col min="7189" max="7189" width="9.28515625" style="1" customWidth="1"/>
    <col min="7190" max="7190" width="8.7109375" style="1" customWidth="1"/>
    <col min="7191" max="7191" width="9.28515625" style="1" customWidth="1"/>
    <col min="7192" max="7192" width="8.7109375" style="1" customWidth="1"/>
    <col min="7193" max="7193" width="9.28515625" style="1" customWidth="1"/>
    <col min="7194" max="7194" width="10.5703125" style="1" bestFit="1" customWidth="1"/>
    <col min="7195" max="7195" width="9.28515625" style="1" customWidth="1"/>
    <col min="7196" max="7196" width="8.7109375" style="1" customWidth="1"/>
    <col min="7197" max="7197" width="9.28515625" style="1" customWidth="1"/>
    <col min="7198" max="7198" width="8.7109375" style="1" customWidth="1"/>
    <col min="7199" max="7199" width="9.28515625" style="1" customWidth="1"/>
    <col min="7200" max="7200" width="8.7109375" style="1" customWidth="1"/>
    <col min="7201" max="7201" width="9.5703125" style="1" customWidth="1"/>
    <col min="7202" max="7202" width="10.5703125" style="1" bestFit="1" customWidth="1"/>
    <col min="7203" max="7203" width="9.28515625" style="1" customWidth="1"/>
    <col min="7204" max="7204" width="8.7109375" style="1" customWidth="1"/>
    <col min="7205" max="7205" width="9.28515625" style="1" customWidth="1"/>
    <col min="7206" max="7206" width="8.7109375" style="1" customWidth="1"/>
    <col min="7207" max="7207" width="9.28515625" style="1" customWidth="1"/>
    <col min="7208" max="7208" width="10.5703125" style="1" bestFit="1" customWidth="1"/>
    <col min="7209" max="7209" width="9.28515625" style="1" customWidth="1"/>
    <col min="7210" max="7210" width="10.5703125" style="1" bestFit="1" customWidth="1"/>
    <col min="7211" max="7438" width="9.140625" style="1"/>
    <col min="7439" max="7439" width="1.42578125" style="1" customWidth="1"/>
    <col min="7440" max="7440" width="36.5703125" style="1" bestFit="1" customWidth="1"/>
    <col min="7441" max="7441" width="1.42578125" style="1" customWidth="1"/>
    <col min="7442" max="7442" width="8.7109375" style="1" customWidth="1"/>
    <col min="7443" max="7443" width="9.28515625" style="1" customWidth="1"/>
    <col min="7444" max="7444" width="10.5703125" style="1" bestFit="1" customWidth="1"/>
    <col min="7445" max="7445" width="9.28515625" style="1" customWidth="1"/>
    <col min="7446" max="7446" width="8.7109375" style="1" customWidth="1"/>
    <col min="7447" max="7447" width="9.28515625" style="1" customWidth="1"/>
    <col min="7448" max="7448" width="8.7109375" style="1" customWidth="1"/>
    <col min="7449" max="7449" width="9.28515625" style="1" customWidth="1"/>
    <col min="7450" max="7450" width="10.5703125" style="1" bestFit="1" customWidth="1"/>
    <col min="7451" max="7451" width="9.28515625" style="1" customWidth="1"/>
    <col min="7452" max="7452" width="8.7109375" style="1" customWidth="1"/>
    <col min="7453" max="7453" width="9.28515625" style="1" customWidth="1"/>
    <col min="7454" max="7454" width="8.7109375" style="1" customWidth="1"/>
    <col min="7455" max="7455" width="9.28515625" style="1" customWidth="1"/>
    <col min="7456" max="7456" width="8.7109375" style="1" customWidth="1"/>
    <col min="7457" max="7457" width="9.5703125" style="1" customWidth="1"/>
    <col min="7458" max="7458" width="10.5703125" style="1" bestFit="1" customWidth="1"/>
    <col min="7459" max="7459" width="9.28515625" style="1" customWidth="1"/>
    <col min="7460" max="7460" width="8.7109375" style="1" customWidth="1"/>
    <col min="7461" max="7461" width="9.28515625" style="1" customWidth="1"/>
    <col min="7462" max="7462" width="8.7109375" style="1" customWidth="1"/>
    <col min="7463" max="7463" width="9.28515625" style="1" customWidth="1"/>
    <col min="7464" max="7464" width="10.5703125" style="1" bestFit="1" customWidth="1"/>
    <col min="7465" max="7465" width="9.28515625" style="1" customWidth="1"/>
    <col min="7466" max="7466" width="10.5703125" style="1" bestFit="1" customWidth="1"/>
    <col min="7467" max="7694" width="9.140625" style="1"/>
    <col min="7695" max="7695" width="1.42578125" style="1" customWidth="1"/>
    <col min="7696" max="7696" width="36.5703125" style="1" bestFit="1" customWidth="1"/>
    <col min="7697" max="7697" width="1.42578125" style="1" customWidth="1"/>
    <col min="7698" max="7698" width="8.7109375" style="1" customWidth="1"/>
    <col min="7699" max="7699" width="9.28515625" style="1" customWidth="1"/>
    <col min="7700" max="7700" width="10.5703125" style="1" bestFit="1" customWidth="1"/>
    <col min="7701" max="7701" width="9.28515625" style="1" customWidth="1"/>
    <col min="7702" max="7702" width="8.7109375" style="1" customWidth="1"/>
    <col min="7703" max="7703" width="9.28515625" style="1" customWidth="1"/>
    <col min="7704" max="7704" width="8.7109375" style="1" customWidth="1"/>
    <col min="7705" max="7705" width="9.28515625" style="1" customWidth="1"/>
    <col min="7706" max="7706" width="10.5703125" style="1" bestFit="1" customWidth="1"/>
    <col min="7707" max="7707" width="9.28515625" style="1" customWidth="1"/>
    <col min="7708" max="7708" width="8.7109375" style="1" customWidth="1"/>
    <col min="7709" max="7709" width="9.28515625" style="1" customWidth="1"/>
    <col min="7710" max="7710" width="8.7109375" style="1" customWidth="1"/>
    <col min="7711" max="7711" width="9.28515625" style="1" customWidth="1"/>
    <col min="7712" max="7712" width="8.7109375" style="1" customWidth="1"/>
    <col min="7713" max="7713" width="9.5703125" style="1" customWidth="1"/>
    <col min="7714" max="7714" width="10.5703125" style="1" bestFit="1" customWidth="1"/>
    <col min="7715" max="7715" width="9.28515625" style="1" customWidth="1"/>
    <col min="7716" max="7716" width="8.7109375" style="1" customWidth="1"/>
    <col min="7717" max="7717" width="9.28515625" style="1" customWidth="1"/>
    <col min="7718" max="7718" width="8.7109375" style="1" customWidth="1"/>
    <col min="7719" max="7719" width="9.28515625" style="1" customWidth="1"/>
    <col min="7720" max="7720" width="10.5703125" style="1" bestFit="1" customWidth="1"/>
    <col min="7721" max="7721" width="9.28515625" style="1" customWidth="1"/>
    <col min="7722" max="7722" width="10.5703125" style="1" bestFit="1" customWidth="1"/>
    <col min="7723" max="7950" width="9.140625" style="1"/>
    <col min="7951" max="7951" width="1.42578125" style="1" customWidth="1"/>
    <col min="7952" max="7952" width="36.5703125" style="1" bestFit="1" customWidth="1"/>
    <col min="7953" max="7953" width="1.42578125" style="1" customWidth="1"/>
    <col min="7954" max="7954" width="8.7109375" style="1" customWidth="1"/>
    <col min="7955" max="7955" width="9.28515625" style="1" customWidth="1"/>
    <col min="7956" max="7956" width="10.5703125" style="1" bestFit="1" customWidth="1"/>
    <col min="7957" max="7957" width="9.28515625" style="1" customWidth="1"/>
    <col min="7958" max="7958" width="8.7109375" style="1" customWidth="1"/>
    <col min="7959" max="7959" width="9.28515625" style="1" customWidth="1"/>
    <col min="7960" max="7960" width="8.7109375" style="1" customWidth="1"/>
    <col min="7961" max="7961" width="9.28515625" style="1" customWidth="1"/>
    <col min="7962" max="7962" width="10.5703125" style="1" bestFit="1" customWidth="1"/>
    <col min="7963" max="7963" width="9.28515625" style="1" customWidth="1"/>
    <col min="7964" max="7964" width="8.7109375" style="1" customWidth="1"/>
    <col min="7965" max="7965" width="9.28515625" style="1" customWidth="1"/>
    <col min="7966" max="7966" width="8.7109375" style="1" customWidth="1"/>
    <col min="7967" max="7967" width="9.28515625" style="1" customWidth="1"/>
    <col min="7968" max="7968" width="8.7109375" style="1" customWidth="1"/>
    <col min="7969" max="7969" width="9.5703125" style="1" customWidth="1"/>
    <col min="7970" max="7970" width="10.5703125" style="1" bestFit="1" customWidth="1"/>
    <col min="7971" max="7971" width="9.28515625" style="1" customWidth="1"/>
    <col min="7972" max="7972" width="8.7109375" style="1" customWidth="1"/>
    <col min="7973" max="7973" width="9.28515625" style="1" customWidth="1"/>
    <col min="7974" max="7974" width="8.7109375" style="1" customWidth="1"/>
    <col min="7975" max="7975" width="9.28515625" style="1" customWidth="1"/>
    <col min="7976" max="7976" width="10.5703125" style="1" bestFit="1" customWidth="1"/>
    <col min="7977" max="7977" width="9.28515625" style="1" customWidth="1"/>
    <col min="7978" max="7978" width="10.5703125" style="1" bestFit="1" customWidth="1"/>
    <col min="7979" max="8206" width="9.140625" style="1"/>
    <col min="8207" max="8207" width="1.42578125" style="1" customWidth="1"/>
    <col min="8208" max="8208" width="36.5703125" style="1" bestFit="1" customWidth="1"/>
    <col min="8209" max="8209" width="1.42578125" style="1" customWidth="1"/>
    <col min="8210" max="8210" width="8.7109375" style="1" customWidth="1"/>
    <col min="8211" max="8211" width="9.28515625" style="1" customWidth="1"/>
    <col min="8212" max="8212" width="10.5703125" style="1" bestFit="1" customWidth="1"/>
    <col min="8213" max="8213" width="9.28515625" style="1" customWidth="1"/>
    <col min="8214" max="8214" width="8.7109375" style="1" customWidth="1"/>
    <col min="8215" max="8215" width="9.28515625" style="1" customWidth="1"/>
    <col min="8216" max="8216" width="8.7109375" style="1" customWidth="1"/>
    <col min="8217" max="8217" width="9.28515625" style="1" customWidth="1"/>
    <col min="8218" max="8218" width="10.5703125" style="1" bestFit="1" customWidth="1"/>
    <col min="8219" max="8219" width="9.28515625" style="1" customWidth="1"/>
    <col min="8220" max="8220" width="8.7109375" style="1" customWidth="1"/>
    <col min="8221" max="8221" width="9.28515625" style="1" customWidth="1"/>
    <col min="8222" max="8222" width="8.7109375" style="1" customWidth="1"/>
    <col min="8223" max="8223" width="9.28515625" style="1" customWidth="1"/>
    <col min="8224" max="8224" width="8.7109375" style="1" customWidth="1"/>
    <col min="8225" max="8225" width="9.5703125" style="1" customWidth="1"/>
    <col min="8226" max="8226" width="10.5703125" style="1" bestFit="1" customWidth="1"/>
    <col min="8227" max="8227" width="9.28515625" style="1" customWidth="1"/>
    <col min="8228" max="8228" width="8.7109375" style="1" customWidth="1"/>
    <col min="8229" max="8229" width="9.28515625" style="1" customWidth="1"/>
    <col min="8230" max="8230" width="8.7109375" style="1" customWidth="1"/>
    <col min="8231" max="8231" width="9.28515625" style="1" customWidth="1"/>
    <col min="8232" max="8232" width="10.5703125" style="1" bestFit="1" customWidth="1"/>
    <col min="8233" max="8233" width="9.28515625" style="1" customWidth="1"/>
    <col min="8234" max="8234" width="10.5703125" style="1" bestFit="1" customWidth="1"/>
    <col min="8235" max="8462" width="9.140625" style="1"/>
    <col min="8463" max="8463" width="1.42578125" style="1" customWidth="1"/>
    <col min="8464" max="8464" width="36.5703125" style="1" bestFit="1" customWidth="1"/>
    <col min="8465" max="8465" width="1.42578125" style="1" customWidth="1"/>
    <col min="8466" max="8466" width="8.7109375" style="1" customWidth="1"/>
    <col min="8467" max="8467" width="9.28515625" style="1" customWidth="1"/>
    <col min="8468" max="8468" width="10.5703125" style="1" bestFit="1" customWidth="1"/>
    <col min="8469" max="8469" width="9.28515625" style="1" customWidth="1"/>
    <col min="8470" max="8470" width="8.7109375" style="1" customWidth="1"/>
    <col min="8471" max="8471" width="9.28515625" style="1" customWidth="1"/>
    <col min="8472" max="8472" width="8.7109375" style="1" customWidth="1"/>
    <col min="8473" max="8473" width="9.28515625" style="1" customWidth="1"/>
    <col min="8474" max="8474" width="10.5703125" style="1" bestFit="1" customWidth="1"/>
    <col min="8475" max="8475" width="9.28515625" style="1" customWidth="1"/>
    <col min="8476" max="8476" width="8.7109375" style="1" customWidth="1"/>
    <col min="8477" max="8477" width="9.28515625" style="1" customWidth="1"/>
    <col min="8478" max="8478" width="8.7109375" style="1" customWidth="1"/>
    <col min="8479" max="8479" width="9.28515625" style="1" customWidth="1"/>
    <col min="8480" max="8480" width="8.7109375" style="1" customWidth="1"/>
    <col min="8481" max="8481" width="9.5703125" style="1" customWidth="1"/>
    <col min="8482" max="8482" width="10.5703125" style="1" bestFit="1" customWidth="1"/>
    <col min="8483" max="8483" width="9.28515625" style="1" customWidth="1"/>
    <col min="8484" max="8484" width="8.7109375" style="1" customWidth="1"/>
    <col min="8485" max="8485" width="9.28515625" style="1" customWidth="1"/>
    <col min="8486" max="8486" width="8.7109375" style="1" customWidth="1"/>
    <col min="8487" max="8487" width="9.28515625" style="1" customWidth="1"/>
    <col min="8488" max="8488" width="10.5703125" style="1" bestFit="1" customWidth="1"/>
    <col min="8489" max="8489" width="9.28515625" style="1" customWidth="1"/>
    <col min="8490" max="8490" width="10.5703125" style="1" bestFit="1" customWidth="1"/>
    <col min="8491" max="8718" width="9.140625" style="1"/>
    <col min="8719" max="8719" width="1.42578125" style="1" customWidth="1"/>
    <col min="8720" max="8720" width="36.5703125" style="1" bestFit="1" customWidth="1"/>
    <col min="8721" max="8721" width="1.42578125" style="1" customWidth="1"/>
    <col min="8722" max="8722" width="8.7109375" style="1" customWidth="1"/>
    <col min="8723" max="8723" width="9.28515625" style="1" customWidth="1"/>
    <col min="8724" max="8724" width="10.5703125" style="1" bestFit="1" customWidth="1"/>
    <col min="8725" max="8725" width="9.28515625" style="1" customWidth="1"/>
    <col min="8726" max="8726" width="8.7109375" style="1" customWidth="1"/>
    <col min="8727" max="8727" width="9.28515625" style="1" customWidth="1"/>
    <col min="8728" max="8728" width="8.7109375" style="1" customWidth="1"/>
    <col min="8729" max="8729" width="9.28515625" style="1" customWidth="1"/>
    <col min="8730" max="8730" width="10.5703125" style="1" bestFit="1" customWidth="1"/>
    <col min="8731" max="8731" width="9.28515625" style="1" customWidth="1"/>
    <col min="8732" max="8732" width="8.7109375" style="1" customWidth="1"/>
    <col min="8733" max="8733" width="9.28515625" style="1" customWidth="1"/>
    <col min="8734" max="8734" width="8.7109375" style="1" customWidth="1"/>
    <col min="8735" max="8735" width="9.28515625" style="1" customWidth="1"/>
    <col min="8736" max="8736" width="8.7109375" style="1" customWidth="1"/>
    <col min="8737" max="8737" width="9.5703125" style="1" customWidth="1"/>
    <col min="8738" max="8738" width="10.5703125" style="1" bestFit="1" customWidth="1"/>
    <col min="8739" max="8739" width="9.28515625" style="1" customWidth="1"/>
    <col min="8740" max="8740" width="8.7109375" style="1" customWidth="1"/>
    <col min="8741" max="8741" width="9.28515625" style="1" customWidth="1"/>
    <col min="8742" max="8742" width="8.7109375" style="1" customWidth="1"/>
    <col min="8743" max="8743" width="9.28515625" style="1" customWidth="1"/>
    <col min="8744" max="8744" width="10.5703125" style="1" bestFit="1" customWidth="1"/>
    <col min="8745" max="8745" width="9.28515625" style="1" customWidth="1"/>
    <col min="8746" max="8746" width="10.5703125" style="1" bestFit="1" customWidth="1"/>
    <col min="8747" max="8974" width="9.140625" style="1"/>
    <col min="8975" max="8975" width="1.42578125" style="1" customWidth="1"/>
    <col min="8976" max="8976" width="36.5703125" style="1" bestFit="1" customWidth="1"/>
    <col min="8977" max="8977" width="1.42578125" style="1" customWidth="1"/>
    <col min="8978" max="8978" width="8.7109375" style="1" customWidth="1"/>
    <col min="8979" max="8979" width="9.28515625" style="1" customWidth="1"/>
    <col min="8980" max="8980" width="10.5703125" style="1" bestFit="1" customWidth="1"/>
    <col min="8981" max="8981" width="9.28515625" style="1" customWidth="1"/>
    <col min="8982" max="8982" width="8.7109375" style="1" customWidth="1"/>
    <col min="8983" max="8983" width="9.28515625" style="1" customWidth="1"/>
    <col min="8984" max="8984" width="8.7109375" style="1" customWidth="1"/>
    <col min="8985" max="8985" width="9.28515625" style="1" customWidth="1"/>
    <col min="8986" max="8986" width="10.5703125" style="1" bestFit="1" customWidth="1"/>
    <col min="8987" max="8987" width="9.28515625" style="1" customWidth="1"/>
    <col min="8988" max="8988" width="8.7109375" style="1" customWidth="1"/>
    <col min="8989" max="8989" width="9.28515625" style="1" customWidth="1"/>
    <col min="8990" max="8990" width="8.7109375" style="1" customWidth="1"/>
    <col min="8991" max="8991" width="9.28515625" style="1" customWidth="1"/>
    <col min="8992" max="8992" width="8.7109375" style="1" customWidth="1"/>
    <col min="8993" max="8993" width="9.5703125" style="1" customWidth="1"/>
    <col min="8994" max="8994" width="10.5703125" style="1" bestFit="1" customWidth="1"/>
    <col min="8995" max="8995" width="9.28515625" style="1" customWidth="1"/>
    <col min="8996" max="8996" width="8.7109375" style="1" customWidth="1"/>
    <col min="8997" max="8997" width="9.28515625" style="1" customWidth="1"/>
    <col min="8998" max="8998" width="8.7109375" style="1" customWidth="1"/>
    <col min="8999" max="8999" width="9.28515625" style="1" customWidth="1"/>
    <col min="9000" max="9000" width="10.5703125" style="1" bestFit="1" customWidth="1"/>
    <col min="9001" max="9001" width="9.28515625" style="1" customWidth="1"/>
    <col min="9002" max="9002" width="10.5703125" style="1" bestFit="1" customWidth="1"/>
    <col min="9003" max="9230" width="9.140625" style="1"/>
    <col min="9231" max="9231" width="1.42578125" style="1" customWidth="1"/>
    <col min="9232" max="9232" width="36.5703125" style="1" bestFit="1" customWidth="1"/>
    <col min="9233" max="9233" width="1.42578125" style="1" customWidth="1"/>
    <col min="9234" max="9234" width="8.7109375" style="1" customWidth="1"/>
    <col min="9235" max="9235" width="9.28515625" style="1" customWidth="1"/>
    <col min="9236" max="9236" width="10.5703125" style="1" bestFit="1" customWidth="1"/>
    <col min="9237" max="9237" width="9.28515625" style="1" customWidth="1"/>
    <col min="9238" max="9238" width="8.7109375" style="1" customWidth="1"/>
    <col min="9239" max="9239" width="9.28515625" style="1" customWidth="1"/>
    <col min="9240" max="9240" width="8.7109375" style="1" customWidth="1"/>
    <col min="9241" max="9241" width="9.28515625" style="1" customWidth="1"/>
    <col min="9242" max="9242" width="10.5703125" style="1" bestFit="1" customWidth="1"/>
    <col min="9243" max="9243" width="9.28515625" style="1" customWidth="1"/>
    <col min="9244" max="9244" width="8.7109375" style="1" customWidth="1"/>
    <col min="9245" max="9245" width="9.28515625" style="1" customWidth="1"/>
    <col min="9246" max="9246" width="8.7109375" style="1" customWidth="1"/>
    <col min="9247" max="9247" width="9.28515625" style="1" customWidth="1"/>
    <col min="9248" max="9248" width="8.7109375" style="1" customWidth="1"/>
    <col min="9249" max="9249" width="9.5703125" style="1" customWidth="1"/>
    <col min="9250" max="9250" width="10.5703125" style="1" bestFit="1" customWidth="1"/>
    <col min="9251" max="9251" width="9.28515625" style="1" customWidth="1"/>
    <col min="9252" max="9252" width="8.7109375" style="1" customWidth="1"/>
    <col min="9253" max="9253" width="9.28515625" style="1" customWidth="1"/>
    <col min="9254" max="9254" width="8.7109375" style="1" customWidth="1"/>
    <col min="9255" max="9255" width="9.28515625" style="1" customWidth="1"/>
    <col min="9256" max="9256" width="10.5703125" style="1" bestFit="1" customWidth="1"/>
    <col min="9257" max="9257" width="9.28515625" style="1" customWidth="1"/>
    <col min="9258" max="9258" width="10.5703125" style="1" bestFit="1" customWidth="1"/>
    <col min="9259" max="9486" width="9.140625" style="1"/>
    <col min="9487" max="9487" width="1.42578125" style="1" customWidth="1"/>
    <col min="9488" max="9488" width="36.5703125" style="1" bestFit="1" customWidth="1"/>
    <col min="9489" max="9489" width="1.42578125" style="1" customWidth="1"/>
    <col min="9490" max="9490" width="8.7109375" style="1" customWidth="1"/>
    <col min="9491" max="9491" width="9.28515625" style="1" customWidth="1"/>
    <col min="9492" max="9492" width="10.5703125" style="1" bestFit="1" customWidth="1"/>
    <col min="9493" max="9493" width="9.28515625" style="1" customWidth="1"/>
    <col min="9494" max="9494" width="8.7109375" style="1" customWidth="1"/>
    <col min="9495" max="9495" width="9.28515625" style="1" customWidth="1"/>
    <col min="9496" max="9496" width="8.7109375" style="1" customWidth="1"/>
    <col min="9497" max="9497" width="9.28515625" style="1" customWidth="1"/>
    <col min="9498" max="9498" width="10.5703125" style="1" bestFit="1" customWidth="1"/>
    <col min="9499" max="9499" width="9.28515625" style="1" customWidth="1"/>
    <col min="9500" max="9500" width="8.7109375" style="1" customWidth="1"/>
    <col min="9501" max="9501" width="9.28515625" style="1" customWidth="1"/>
    <col min="9502" max="9502" width="8.7109375" style="1" customWidth="1"/>
    <col min="9503" max="9503" width="9.28515625" style="1" customWidth="1"/>
    <col min="9504" max="9504" width="8.7109375" style="1" customWidth="1"/>
    <col min="9505" max="9505" width="9.5703125" style="1" customWidth="1"/>
    <col min="9506" max="9506" width="10.5703125" style="1" bestFit="1" customWidth="1"/>
    <col min="9507" max="9507" width="9.28515625" style="1" customWidth="1"/>
    <col min="9508" max="9508" width="8.7109375" style="1" customWidth="1"/>
    <col min="9509" max="9509" width="9.28515625" style="1" customWidth="1"/>
    <col min="9510" max="9510" width="8.7109375" style="1" customWidth="1"/>
    <col min="9511" max="9511" width="9.28515625" style="1" customWidth="1"/>
    <col min="9512" max="9512" width="10.5703125" style="1" bestFit="1" customWidth="1"/>
    <col min="9513" max="9513" width="9.28515625" style="1" customWidth="1"/>
    <col min="9514" max="9514" width="10.5703125" style="1" bestFit="1" customWidth="1"/>
    <col min="9515" max="9742" width="9.140625" style="1"/>
    <col min="9743" max="9743" width="1.42578125" style="1" customWidth="1"/>
    <col min="9744" max="9744" width="36.5703125" style="1" bestFit="1" customWidth="1"/>
    <col min="9745" max="9745" width="1.42578125" style="1" customWidth="1"/>
    <col min="9746" max="9746" width="8.7109375" style="1" customWidth="1"/>
    <col min="9747" max="9747" width="9.28515625" style="1" customWidth="1"/>
    <col min="9748" max="9748" width="10.5703125" style="1" bestFit="1" customWidth="1"/>
    <col min="9749" max="9749" width="9.28515625" style="1" customWidth="1"/>
    <col min="9750" max="9750" width="8.7109375" style="1" customWidth="1"/>
    <col min="9751" max="9751" width="9.28515625" style="1" customWidth="1"/>
    <col min="9752" max="9752" width="8.7109375" style="1" customWidth="1"/>
    <col min="9753" max="9753" width="9.28515625" style="1" customWidth="1"/>
    <col min="9754" max="9754" width="10.5703125" style="1" bestFit="1" customWidth="1"/>
    <col min="9755" max="9755" width="9.28515625" style="1" customWidth="1"/>
    <col min="9756" max="9756" width="8.7109375" style="1" customWidth="1"/>
    <col min="9757" max="9757" width="9.28515625" style="1" customWidth="1"/>
    <col min="9758" max="9758" width="8.7109375" style="1" customWidth="1"/>
    <col min="9759" max="9759" width="9.28515625" style="1" customWidth="1"/>
    <col min="9760" max="9760" width="8.7109375" style="1" customWidth="1"/>
    <col min="9761" max="9761" width="9.5703125" style="1" customWidth="1"/>
    <col min="9762" max="9762" width="10.5703125" style="1" bestFit="1" customWidth="1"/>
    <col min="9763" max="9763" width="9.28515625" style="1" customWidth="1"/>
    <col min="9764" max="9764" width="8.7109375" style="1" customWidth="1"/>
    <col min="9765" max="9765" width="9.28515625" style="1" customWidth="1"/>
    <col min="9766" max="9766" width="8.7109375" style="1" customWidth="1"/>
    <col min="9767" max="9767" width="9.28515625" style="1" customWidth="1"/>
    <col min="9768" max="9768" width="10.5703125" style="1" bestFit="1" customWidth="1"/>
    <col min="9769" max="9769" width="9.28515625" style="1" customWidth="1"/>
    <col min="9770" max="9770" width="10.5703125" style="1" bestFit="1" customWidth="1"/>
    <col min="9771" max="9998" width="9.140625" style="1"/>
    <col min="9999" max="9999" width="1.42578125" style="1" customWidth="1"/>
    <col min="10000" max="10000" width="36.5703125" style="1" bestFit="1" customWidth="1"/>
    <col min="10001" max="10001" width="1.42578125" style="1" customWidth="1"/>
    <col min="10002" max="10002" width="8.7109375" style="1" customWidth="1"/>
    <col min="10003" max="10003" width="9.28515625" style="1" customWidth="1"/>
    <col min="10004" max="10004" width="10.5703125" style="1" bestFit="1" customWidth="1"/>
    <col min="10005" max="10005" width="9.28515625" style="1" customWidth="1"/>
    <col min="10006" max="10006" width="8.7109375" style="1" customWidth="1"/>
    <col min="10007" max="10007" width="9.28515625" style="1" customWidth="1"/>
    <col min="10008" max="10008" width="8.7109375" style="1" customWidth="1"/>
    <col min="10009" max="10009" width="9.28515625" style="1" customWidth="1"/>
    <col min="10010" max="10010" width="10.5703125" style="1" bestFit="1" customWidth="1"/>
    <col min="10011" max="10011" width="9.28515625" style="1" customWidth="1"/>
    <col min="10012" max="10012" width="8.7109375" style="1" customWidth="1"/>
    <col min="10013" max="10013" width="9.28515625" style="1" customWidth="1"/>
    <col min="10014" max="10014" width="8.7109375" style="1" customWidth="1"/>
    <col min="10015" max="10015" width="9.28515625" style="1" customWidth="1"/>
    <col min="10016" max="10016" width="8.7109375" style="1" customWidth="1"/>
    <col min="10017" max="10017" width="9.5703125" style="1" customWidth="1"/>
    <col min="10018" max="10018" width="10.5703125" style="1" bestFit="1" customWidth="1"/>
    <col min="10019" max="10019" width="9.28515625" style="1" customWidth="1"/>
    <col min="10020" max="10020" width="8.7109375" style="1" customWidth="1"/>
    <col min="10021" max="10021" width="9.28515625" style="1" customWidth="1"/>
    <col min="10022" max="10022" width="8.7109375" style="1" customWidth="1"/>
    <col min="10023" max="10023" width="9.28515625" style="1" customWidth="1"/>
    <col min="10024" max="10024" width="10.5703125" style="1" bestFit="1" customWidth="1"/>
    <col min="10025" max="10025" width="9.28515625" style="1" customWidth="1"/>
    <col min="10026" max="10026" width="10.5703125" style="1" bestFit="1" customWidth="1"/>
    <col min="10027" max="10254" width="9.140625" style="1"/>
    <col min="10255" max="10255" width="1.42578125" style="1" customWidth="1"/>
    <col min="10256" max="10256" width="36.5703125" style="1" bestFit="1" customWidth="1"/>
    <col min="10257" max="10257" width="1.42578125" style="1" customWidth="1"/>
    <col min="10258" max="10258" width="8.7109375" style="1" customWidth="1"/>
    <col min="10259" max="10259" width="9.28515625" style="1" customWidth="1"/>
    <col min="10260" max="10260" width="10.5703125" style="1" bestFit="1" customWidth="1"/>
    <col min="10261" max="10261" width="9.28515625" style="1" customWidth="1"/>
    <col min="10262" max="10262" width="8.7109375" style="1" customWidth="1"/>
    <col min="10263" max="10263" width="9.28515625" style="1" customWidth="1"/>
    <col min="10264" max="10264" width="8.7109375" style="1" customWidth="1"/>
    <col min="10265" max="10265" width="9.28515625" style="1" customWidth="1"/>
    <col min="10266" max="10266" width="10.5703125" style="1" bestFit="1" customWidth="1"/>
    <col min="10267" max="10267" width="9.28515625" style="1" customWidth="1"/>
    <col min="10268" max="10268" width="8.7109375" style="1" customWidth="1"/>
    <col min="10269" max="10269" width="9.28515625" style="1" customWidth="1"/>
    <col min="10270" max="10270" width="8.7109375" style="1" customWidth="1"/>
    <col min="10271" max="10271" width="9.28515625" style="1" customWidth="1"/>
    <col min="10272" max="10272" width="8.7109375" style="1" customWidth="1"/>
    <col min="10273" max="10273" width="9.5703125" style="1" customWidth="1"/>
    <col min="10274" max="10274" width="10.5703125" style="1" bestFit="1" customWidth="1"/>
    <col min="10275" max="10275" width="9.28515625" style="1" customWidth="1"/>
    <col min="10276" max="10276" width="8.7109375" style="1" customWidth="1"/>
    <col min="10277" max="10277" width="9.28515625" style="1" customWidth="1"/>
    <col min="10278" max="10278" width="8.7109375" style="1" customWidth="1"/>
    <col min="10279" max="10279" width="9.28515625" style="1" customWidth="1"/>
    <col min="10280" max="10280" width="10.5703125" style="1" bestFit="1" customWidth="1"/>
    <col min="10281" max="10281" width="9.28515625" style="1" customWidth="1"/>
    <col min="10282" max="10282" width="10.5703125" style="1" bestFit="1" customWidth="1"/>
    <col min="10283" max="10510" width="9.140625" style="1"/>
    <col min="10511" max="10511" width="1.42578125" style="1" customWidth="1"/>
    <col min="10512" max="10512" width="36.5703125" style="1" bestFit="1" customWidth="1"/>
    <col min="10513" max="10513" width="1.42578125" style="1" customWidth="1"/>
    <col min="10514" max="10514" width="8.7109375" style="1" customWidth="1"/>
    <col min="10515" max="10515" width="9.28515625" style="1" customWidth="1"/>
    <col min="10516" max="10516" width="10.5703125" style="1" bestFit="1" customWidth="1"/>
    <col min="10517" max="10517" width="9.28515625" style="1" customWidth="1"/>
    <col min="10518" max="10518" width="8.7109375" style="1" customWidth="1"/>
    <col min="10519" max="10519" width="9.28515625" style="1" customWidth="1"/>
    <col min="10520" max="10520" width="8.7109375" style="1" customWidth="1"/>
    <col min="10521" max="10521" width="9.28515625" style="1" customWidth="1"/>
    <col min="10522" max="10522" width="10.5703125" style="1" bestFit="1" customWidth="1"/>
    <col min="10523" max="10523" width="9.28515625" style="1" customWidth="1"/>
    <col min="10524" max="10524" width="8.7109375" style="1" customWidth="1"/>
    <col min="10525" max="10525" width="9.28515625" style="1" customWidth="1"/>
    <col min="10526" max="10526" width="8.7109375" style="1" customWidth="1"/>
    <col min="10527" max="10527" width="9.28515625" style="1" customWidth="1"/>
    <col min="10528" max="10528" width="8.7109375" style="1" customWidth="1"/>
    <col min="10529" max="10529" width="9.5703125" style="1" customWidth="1"/>
    <col min="10530" max="10530" width="10.5703125" style="1" bestFit="1" customWidth="1"/>
    <col min="10531" max="10531" width="9.28515625" style="1" customWidth="1"/>
    <col min="10532" max="10532" width="8.7109375" style="1" customWidth="1"/>
    <col min="10533" max="10533" width="9.28515625" style="1" customWidth="1"/>
    <col min="10534" max="10534" width="8.7109375" style="1" customWidth="1"/>
    <col min="10535" max="10535" width="9.28515625" style="1" customWidth="1"/>
    <col min="10536" max="10536" width="10.5703125" style="1" bestFit="1" customWidth="1"/>
    <col min="10537" max="10537" width="9.28515625" style="1" customWidth="1"/>
    <col min="10538" max="10538" width="10.5703125" style="1" bestFit="1" customWidth="1"/>
    <col min="10539" max="10766" width="9.140625" style="1"/>
    <col min="10767" max="10767" width="1.42578125" style="1" customWidth="1"/>
    <col min="10768" max="10768" width="36.5703125" style="1" bestFit="1" customWidth="1"/>
    <col min="10769" max="10769" width="1.42578125" style="1" customWidth="1"/>
    <col min="10770" max="10770" width="8.7109375" style="1" customWidth="1"/>
    <col min="10771" max="10771" width="9.28515625" style="1" customWidth="1"/>
    <col min="10772" max="10772" width="10.5703125" style="1" bestFit="1" customWidth="1"/>
    <col min="10773" max="10773" width="9.28515625" style="1" customWidth="1"/>
    <col min="10774" max="10774" width="8.7109375" style="1" customWidth="1"/>
    <col min="10775" max="10775" width="9.28515625" style="1" customWidth="1"/>
    <col min="10776" max="10776" width="8.7109375" style="1" customWidth="1"/>
    <col min="10777" max="10777" width="9.28515625" style="1" customWidth="1"/>
    <col min="10778" max="10778" width="10.5703125" style="1" bestFit="1" customWidth="1"/>
    <col min="10779" max="10779" width="9.28515625" style="1" customWidth="1"/>
    <col min="10780" max="10780" width="8.7109375" style="1" customWidth="1"/>
    <col min="10781" max="10781" width="9.28515625" style="1" customWidth="1"/>
    <col min="10782" max="10782" width="8.7109375" style="1" customWidth="1"/>
    <col min="10783" max="10783" width="9.28515625" style="1" customWidth="1"/>
    <col min="10784" max="10784" width="8.7109375" style="1" customWidth="1"/>
    <col min="10785" max="10785" width="9.5703125" style="1" customWidth="1"/>
    <col min="10786" max="10786" width="10.5703125" style="1" bestFit="1" customWidth="1"/>
    <col min="10787" max="10787" width="9.28515625" style="1" customWidth="1"/>
    <col min="10788" max="10788" width="8.7109375" style="1" customWidth="1"/>
    <col min="10789" max="10789" width="9.28515625" style="1" customWidth="1"/>
    <col min="10790" max="10790" width="8.7109375" style="1" customWidth="1"/>
    <col min="10791" max="10791" width="9.28515625" style="1" customWidth="1"/>
    <col min="10792" max="10792" width="10.5703125" style="1" bestFit="1" customWidth="1"/>
    <col min="10793" max="10793" width="9.28515625" style="1" customWidth="1"/>
    <col min="10794" max="10794" width="10.5703125" style="1" bestFit="1" customWidth="1"/>
    <col min="10795" max="11022" width="9.140625" style="1"/>
    <col min="11023" max="11023" width="1.42578125" style="1" customWidth="1"/>
    <col min="11024" max="11024" width="36.5703125" style="1" bestFit="1" customWidth="1"/>
    <col min="11025" max="11025" width="1.42578125" style="1" customWidth="1"/>
    <col min="11026" max="11026" width="8.7109375" style="1" customWidth="1"/>
    <col min="11027" max="11027" width="9.28515625" style="1" customWidth="1"/>
    <col min="11028" max="11028" width="10.5703125" style="1" bestFit="1" customWidth="1"/>
    <col min="11029" max="11029" width="9.28515625" style="1" customWidth="1"/>
    <col min="11030" max="11030" width="8.7109375" style="1" customWidth="1"/>
    <col min="11031" max="11031" width="9.28515625" style="1" customWidth="1"/>
    <col min="11032" max="11032" width="8.7109375" style="1" customWidth="1"/>
    <col min="11033" max="11033" width="9.28515625" style="1" customWidth="1"/>
    <col min="11034" max="11034" width="10.5703125" style="1" bestFit="1" customWidth="1"/>
    <col min="11035" max="11035" width="9.28515625" style="1" customWidth="1"/>
    <col min="11036" max="11036" width="8.7109375" style="1" customWidth="1"/>
    <col min="11037" max="11037" width="9.28515625" style="1" customWidth="1"/>
    <col min="11038" max="11038" width="8.7109375" style="1" customWidth="1"/>
    <col min="11039" max="11039" width="9.28515625" style="1" customWidth="1"/>
    <col min="11040" max="11040" width="8.7109375" style="1" customWidth="1"/>
    <col min="11041" max="11041" width="9.5703125" style="1" customWidth="1"/>
    <col min="11042" max="11042" width="10.5703125" style="1" bestFit="1" customWidth="1"/>
    <col min="11043" max="11043" width="9.28515625" style="1" customWidth="1"/>
    <col min="11044" max="11044" width="8.7109375" style="1" customWidth="1"/>
    <col min="11045" max="11045" width="9.28515625" style="1" customWidth="1"/>
    <col min="11046" max="11046" width="8.7109375" style="1" customWidth="1"/>
    <col min="11047" max="11047" width="9.28515625" style="1" customWidth="1"/>
    <col min="11048" max="11048" width="10.5703125" style="1" bestFit="1" customWidth="1"/>
    <col min="11049" max="11049" width="9.28515625" style="1" customWidth="1"/>
    <col min="11050" max="11050" width="10.5703125" style="1" bestFit="1" customWidth="1"/>
    <col min="11051" max="11278" width="9.140625" style="1"/>
    <col min="11279" max="11279" width="1.42578125" style="1" customWidth="1"/>
    <col min="11280" max="11280" width="36.5703125" style="1" bestFit="1" customWidth="1"/>
    <col min="11281" max="11281" width="1.42578125" style="1" customWidth="1"/>
    <col min="11282" max="11282" width="8.7109375" style="1" customWidth="1"/>
    <col min="11283" max="11283" width="9.28515625" style="1" customWidth="1"/>
    <col min="11284" max="11284" width="10.5703125" style="1" bestFit="1" customWidth="1"/>
    <col min="11285" max="11285" width="9.28515625" style="1" customWidth="1"/>
    <col min="11286" max="11286" width="8.7109375" style="1" customWidth="1"/>
    <col min="11287" max="11287" width="9.28515625" style="1" customWidth="1"/>
    <col min="11288" max="11288" width="8.7109375" style="1" customWidth="1"/>
    <col min="11289" max="11289" width="9.28515625" style="1" customWidth="1"/>
    <col min="11290" max="11290" width="10.5703125" style="1" bestFit="1" customWidth="1"/>
    <col min="11291" max="11291" width="9.28515625" style="1" customWidth="1"/>
    <col min="11292" max="11292" width="8.7109375" style="1" customWidth="1"/>
    <col min="11293" max="11293" width="9.28515625" style="1" customWidth="1"/>
    <col min="11294" max="11294" width="8.7109375" style="1" customWidth="1"/>
    <col min="11295" max="11295" width="9.28515625" style="1" customWidth="1"/>
    <col min="11296" max="11296" width="8.7109375" style="1" customWidth="1"/>
    <col min="11297" max="11297" width="9.5703125" style="1" customWidth="1"/>
    <col min="11298" max="11298" width="10.5703125" style="1" bestFit="1" customWidth="1"/>
    <col min="11299" max="11299" width="9.28515625" style="1" customWidth="1"/>
    <col min="11300" max="11300" width="8.7109375" style="1" customWidth="1"/>
    <col min="11301" max="11301" width="9.28515625" style="1" customWidth="1"/>
    <col min="11302" max="11302" width="8.7109375" style="1" customWidth="1"/>
    <col min="11303" max="11303" width="9.28515625" style="1" customWidth="1"/>
    <col min="11304" max="11304" width="10.5703125" style="1" bestFit="1" customWidth="1"/>
    <col min="11305" max="11305" width="9.28515625" style="1" customWidth="1"/>
    <col min="11306" max="11306" width="10.5703125" style="1" bestFit="1" customWidth="1"/>
    <col min="11307" max="11534" width="9.140625" style="1"/>
    <col min="11535" max="11535" width="1.42578125" style="1" customWidth="1"/>
    <col min="11536" max="11536" width="36.5703125" style="1" bestFit="1" customWidth="1"/>
    <col min="11537" max="11537" width="1.42578125" style="1" customWidth="1"/>
    <col min="11538" max="11538" width="8.7109375" style="1" customWidth="1"/>
    <col min="11539" max="11539" width="9.28515625" style="1" customWidth="1"/>
    <col min="11540" max="11540" width="10.5703125" style="1" bestFit="1" customWidth="1"/>
    <col min="11541" max="11541" width="9.28515625" style="1" customWidth="1"/>
    <col min="11542" max="11542" width="8.7109375" style="1" customWidth="1"/>
    <col min="11543" max="11543" width="9.28515625" style="1" customWidth="1"/>
    <col min="11544" max="11544" width="8.7109375" style="1" customWidth="1"/>
    <col min="11545" max="11545" width="9.28515625" style="1" customWidth="1"/>
    <col min="11546" max="11546" width="10.5703125" style="1" bestFit="1" customWidth="1"/>
    <col min="11547" max="11547" width="9.28515625" style="1" customWidth="1"/>
    <col min="11548" max="11548" width="8.7109375" style="1" customWidth="1"/>
    <col min="11549" max="11549" width="9.28515625" style="1" customWidth="1"/>
    <col min="11550" max="11550" width="8.7109375" style="1" customWidth="1"/>
    <col min="11551" max="11551" width="9.28515625" style="1" customWidth="1"/>
    <col min="11552" max="11552" width="8.7109375" style="1" customWidth="1"/>
    <col min="11553" max="11553" width="9.5703125" style="1" customWidth="1"/>
    <col min="11554" max="11554" width="10.5703125" style="1" bestFit="1" customWidth="1"/>
    <col min="11555" max="11555" width="9.28515625" style="1" customWidth="1"/>
    <col min="11556" max="11556" width="8.7109375" style="1" customWidth="1"/>
    <col min="11557" max="11557" width="9.28515625" style="1" customWidth="1"/>
    <col min="11558" max="11558" width="8.7109375" style="1" customWidth="1"/>
    <col min="11559" max="11559" width="9.28515625" style="1" customWidth="1"/>
    <col min="11560" max="11560" width="10.5703125" style="1" bestFit="1" customWidth="1"/>
    <col min="11561" max="11561" width="9.28515625" style="1" customWidth="1"/>
    <col min="11562" max="11562" width="10.5703125" style="1" bestFit="1" customWidth="1"/>
    <col min="11563" max="11790" width="9.140625" style="1"/>
    <col min="11791" max="11791" width="1.42578125" style="1" customWidth="1"/>
    <col min="11792" max="11792" width="36.5703125" style="1" bestFit="1" customWidth="1"/>
    <col min="11793" max="11793" width="1.42578125" style="1" customWidth="1"/>
    <col min="11794" max="11794" width="8.7109375" style="1" customWidth="1"/>
    <col min="11795" max="11795" width="9.28515625" style="1" customWidth="1"/>
    <col min="11796" max="11796" width="10.5703125" style="1" bestFit="1" customWidth="1"/>
    <col min="11797" max="11797" width="9.28515625" style="1" customWidth="1"/>
    <col min="11798" max="11798" width="8.7109375" style="1" customWidth="1"/>
    <col min="11799" max="11799" width="9.28515625" style="1" customWidth="1"/>
    <col min="11800" max="11800" width="8.7109375" style="1" customWidth="1"/>
    <col min="11801" max="11801" width="9.28515625" style="1" customWidth="1"/>
    <col min="11802" max="11802" width="10.5703125" style="1" bestFit="1" customWidth="1"/>
    <col min="11803" max="11803" width="9.28515625" style="1" customWidth="1"/>
    <col min="11804" max="11804" width="8.7109375" style="1" customWidth="1"/>
    <col min="11805" max="11805" width="9.28515625" style="1" customWidth="1"/>
    <col min="11806" max="11806" width="8.7109375" style="1" customWidth="1"/>
    <col min="11807" max="11807" width="9.28515625" style="1" customWidth="1"/>
    <col min="11808" max="11808" width="8.7109375" style="1" customWidth="1"/>
    <col min="11809" max="11809" width="9.5703125" style="1" customWidth="1"/>
    <col min="11810" max="11810" width="10.5703125" style="1" bestFit="1" customWidth="1"/>
    <col min="11811" max="11811" width="9.28515625" style="1" customWidth="1"/>
    <col min="11812" max="11812" width="8.7109375" style="1" customWidth="1"/>
    <col min="11813" max="11813" width="9.28515625" style="1" customWidth="1"/>
    <col min="11814" max="11814" width="8.7109375" style="1" customWidth="1"/>
    <col min="11815" max="11815" width="9.28515625" style="1" customWidth="1"/>
    <col min="11816" max="11816" width="10.5703125" style="1" bestFit="1" customWidth="1"/>
    <col min="11817" max="11817" width="9.28515625" style="1" customWidth="1"/>
    <col min="11818" max="11818" width="10.5703125" style="1" bestFit="1" customWidth="1"/>
    <col min="11819" max="12046" width="9.140625" style="1"/>
    <col min="12047" max="12047" width="1.42578125" style="1" customWidth="1"/>
    <col min="12048" max="12048" width="36.5703125" style="1" bestFit="1" customWidth="1"/>
    <col min="12049" max="12049" width="1.42578125" style="1" customWidth="1"/>
    <col min="12050" max="12050" width="8.7109375" style="1" customWidth="1"/>
    <col min="12051" max="12051" width="9.28515625" style="1" customWidth="1"/>
    <col min="12052" max="12052" width="10.5703125" style="1" bestFit="1" customWidth="1"/>
    <col min="12053" max="12053" width="9.28515625" style="1" customWidth="1"/>
    <col min="12054" max="12054" width="8.7109375" style="1" customWidth="1"/>
    <col min="12055" max="12055" width="9.28515625" style="1" customWidth="1"/>
    <col min="12056" max="12056" width="8.7109375" style="1" customWidth="1"/>
    <col min="12057" max="12057" width="9.28515625" style="1" customWidth="1"/>
    <col min="12058" max="12058" width="10.5703125" style="1" bestFit="1" customWidth="1"/>
    <col min="12059" max="12059" width="9.28515625" style="1" customWidth="1"/>
    <col min="12060" max="12060" width="8.7109375" style="1" customWidth="1"/>
    <col min="12061" max="12061" width="9.28515625" style="1" customWidth="1"/>
    <col min="12062" max="12062" width="8.7109375" style="1" customWidth="1"/>
    <col min="12063" max="12063" width="9.28515625" style="1" customWidth="1"/>
    <col min="12064" max="12064" width="8.7109375" style="1" customWidth="1"/>
    <col min="12065" max="12065" width="9.5703125" style="1" customWidth="1"/>
    <col min="12066" max="12066" width="10.5703125" style="1" bestFit="1" customWidth="1"/>
    <col min="12067" max="12067" width="9.28515625" style="1" customWidth="1"/>
    <col min="12068" max="12068" width="8.7109375" style="1" customWidth="1"/>
    <col min="12069" max="12069" width="9.28515625" style="1" customWidth="1"/>
    <col min="12070" max="12070" width="8.7109375" style="1" customWidth="1"/>
    <col min="12071" max="12071" width="9.28515625" style="1" customWidth="1"/>
    <col min="12072" max="12072" width="10.5703125" style="1" bestFit="1" customWidth="1"/>
    <col min="12073" max="12073" width="9.28515625" style="1" customWidth="1"/>
    <col min="12074" max="12074" width="10.5703125" style="1" bestFit="1" customWidth="1"/>
    <col min="12075" max="12302" width="9.140625" style="1"/>
    <col min="12303" max="12303" width="1.42578125" style="1" customWidth="1"/>
    <col min="12304" max="12304" width="36.5703125" style="1" bestFit="1" customWidth="1"/>
    <col min="12305" max="12305" width="1.42578125" style="1" customWidth="1"/>
    <col min="12306" max="12306" width="8.7109375" style="1" customWidth="1"/>
    <col min="12307" max="12307" width="9.28515625" style="1" customWidth="1"/>
    <col min="12308" max="12308" width="10.5703125" style="1" bestFit="1" customWidth="1"/>
    <col min="12309" max="12309" width="9.28515625" style="1" customWidth="1"/>
    <col min="12310" max="12310" width="8.7109375" style="1" customWidth="1"/>
    <col min="12311" max="12311" width="9.28515625" style="1" customWidth="1"/>
    <col min="12312" max="12312" width="8.7109375" style="1" customWidth="1"/>
    <col min="12313" max="12313" width="9.28515625" style="1" customWidth="1"/>
    <col min="12314" max="12314" width="10.5703125" style="1" bestFit="1" customWidth="1"/>
    <col min="12315" max="12315" width="9.28515625" style="1" customWidth="1"/>
    <col min="12316" max="12316" width="8.7109375" style="1" customWidth="1"/>
    <col min="12317" max="12317" width="9.28515625" style="1" customWidth="1"/>
    <col min="12318" max="12318" width="8.7109375" style="1" customWidth="1"/>
    <col min="12319" max="12319" width="9.28515625" style="1" customWidth="1"/>
    <col min="12320" max="12320" width="8.7109375" style="1" customWidth="1"/>
    <col min="12321" max="12321" width="9.5703125" style="1" customWidth="1"/>
    <col min="12322" max="12322" width="10.5703125" style="1" bestFit="1" customWidth="1"/>
    <col min="12323" max="12323" width="9.28515625" style="1" customWidth="1"/>
    <col min="12324" max="12324" width="8.7109375" style="1" customWidth="1"/>
    <col min="12325" max="12325" width="9.28515625" style="1" customWidth="1"/>
    <col min="12326" max="12326" width="8.7109375" style="1" customWidth="1"/>
    <col min="12327" max="12327" width="9.28515625" style="1" customWidth="1"/>
    <col min="12328" max="12328" width="10.5703125" style="1" bestFit="1" customWidth="1"/>
    <col min="12329" max="12329" width="9.28515625" style="1" customWidth="1"/>
    <col min="12330" max="12330" width="10.5703125" style="1" bestFit="1" customWidth="1"/>
    <col min="12331" max="12558" width="9.140625" style="1"/>
    <col min="12559" max="12559" width="1.42578125" style="1" customWidth="1"/>
    <col min="12560" max="12560" width="36.5703125" style="1" bestFit="1" customWidth="1"/>
    <col min="12561" max="12561" width="1.42578125" style="1" customWidth="1"/>
    <col min="12562" max="12562" width="8.7109375" style="1" customWidth="1"/>
    <col min="12563" max="12563" width="9.28515625" style="1" customWidth="1"/>
    <col min="12564" max="12564" width="10.5703125" style="1" bestFit="1" customWidth="1"/>
    <col min="12565" max="12565" width="9.28515625" style="1" customWidth="1"/>
    <col min="12566" max="12566" width="8.7109375" style="1" customWidth="1"/>
    <col min="12567" max="12567" width="9.28515625" style="1" customWidth="1"/>
    <col min="12568" max="12568" width="8.7109375" style="1" customWidth="1"/>
    <col min="12569" max="12569" width="9.28515625" style="1" customWidth="1"/>
    <col min="12570" max="12570" width="10.5703125" style="1" bestFit="1" customWidth="1"/>
    <col min="12571" max="12571" width="9.28515625" style="1" customWidth="1"/>
    <col min="12572" max="12572" width="8.7109375" style="1" customWidth="1"/>
    <col min="12573" max="12573" width="9.28515625" style="1" customWidth="1"/>
    <col min="12574" max="12574" width="8.7109375" style="1" customWidth="1"/>
    <col min="12575" max="12575" width="9.28515625" style="1" customWidth="1"/>
    <col min="12576" max="12576" width="8.7109375" style="1" customWidth="1"/>
    <col min="12577" max="12577" width="9.5703125" style="1" customWidth="1"/>
    <col min="12578" max="12578" width="10.5703125" style="1" bestFit="1" customWidth="1"/>
    <col min="12579" max="12579" width="9.28515625" style="1" customWidth="1"/>
    <col min="12580" max="12580" width="8.7109375" style="1" customWidth="1"/>
    <col min="12581" max="12581" width="9.28515625" style="1" customWidth="1"/>
    <col min="12582" max="12582" width="8.7109375" style="1" customWidth="1"/>
    <col min="12583" max="12583" width="9.28515625" style="1" customWidth="1"/>
    <col min="12584" max="12584" width="10.5703125" style="1" bestFit="1" customWidth="1"/>
    <col min="12585" max="12585" width="9.28515625" style="1" customWidth="1"/>
    <col min="12586" max="12586" width="10.5703125" style="1" bestFit="1" customWidth="1"/>
    <col min="12587" max="12814" width="9.140625" style="1"/>
    <col min="12815" max="12815" width="1.42578125" style="1" customWidth="1"/>
    <col min="12816" max="12816" width="36.5703125" style="1" bestFit="1" customWidth="1"/>
    <col min="12817" max="12817" width="1.42578125" style="1" customWidth="1"/>
    <col min="12818" max="12818" width="8.7109375" style="1" customWidth="1"/>
    <col min="12819" max="12819" width="9.28515625" style="1" customWidth="1"/>
    <col min="12820" max="12820" width="10.5703125" style="1" bestFit="1" customWidth="1"/>
    <col min="12821" max="12821" width="9.28515625" style="1" customWidth="1"/>
    <col min="12822" max="12822" width="8.7109375" style="1" customWidth="1"/>
    <col min="12823" max="12823" width="9.28515625" style="1" customWidth="1"/>
    <col min="12824" max="12824" width="8.7109375" style="1" customWidth="1"/>
    <col min="12825" max="12825" width="9.28515625" style="1" customWidth="1"/>
    <col min="12826" max="12826" width="10.5703125" style="1" bestFit="1" customWidth="1"/>
    <col min="12827" max="12827" width="9.28515625" style="1" customWidth="1"/>
    <col min="12828" max="12828" width="8.7109375" style="1" customWidth="1"/>
    <col min="12829" max="12829" width="9.28515625" style="1" customWidth="1"/>
    <col min="12830" max="12830" width="8.7109375" style="1" customWidth="1"/>
    <col min="12831" max="12831" width="9.28515625" style="1" customWidth="1"/>
    <col min="12832" max="12832" width="8.7109375" style="1" customWidth="1"/>
    <col min="12833" max="12833" width="9.5703125" style="1" customWidth="1"/>
    <col min="12834" max="12834" width="10.5703125" style="1" bestFit="1" customWidth="1"/>
    <col min="12835" max="12835" width="9.28515625" style="1" customWidth="1"/>
    <col min="12836" max="12836" width="8.7109375" style="1" customWidth="1"/>
    <col min="12837" max="12837" width="9.28515625" style="1" customWidth="1"/>
    <col min="12838" max="12838" width="8.7109375" style="1" customWidth="1"/>
    <col min="12839" max="12839" width="9.28515625" style="1" customWidth="1"/>
    <col min="12840" max="12840" width="10.5703125" style="1" bestFit="1" customWidth="1"/>
    <col min="12841" max="12841" width="9.28515625" style="1" customWidth="1"/>
    <col min="12842" max="12842" width="10.5703125" style="1" bestFit="1" customWidth="1"/>
    <col min="12843" max="13070" width="9.140625" style="1"/>
    <col min="13071" max="13071" width="1.42578125" style="1" customWidth="1"/>
    <col min="13072" max="13072" width="36.5703125" style="1" bestFit="1" customWidth="1"/>
    <col min="13073" max="13073" width="1.42578125" style="1" customWidth="1"/>
    <col min="13074" max="13074" width="8.7109375" style="1" customWidth="1"/>
    <col min="13075" max="13075" width="9.28515625" style="1" customWidth="1"/>
    <col min="13076" max="13076" width="10.5703125" style="1" bestFit="1" customWidth="1"/>
    <col min="13077" max="13077" width="9.28515625" style="1" customWidth="1"/>
    <col min="13078" max="13078" width="8.7109375" style="1" customWidth="1"/>
    <col min="13079" max="13079" width="9.28515625" style="1" customWidth="1"/>
    <col min="13080" max="13080" width="8.7109375" style="1" customWidth="1"/>
    <col min="13081" max="13081" width="9.28515625" style="1" customWidth="1"/>
    <col min="13082" max="13082" width="10.5703125" style="1" bestFit="1" customWidth="1"/>
    <col min="13083" max="13083" width="9.28515625" style="1" customWidth="1"/>
    <col min="13084" max="13084" width="8.7109375" style="1" customWidth="1"/>
    <col min="13085" max="13085" width="9.28515625" style="1" customWidth="1"/>
    <col min="13086" max="13086" width="8.7109375" style="1" customWidth="1"/>
    <col min="13087" max="13087" width="9.28515625" style="1" customWidth="1"/>
    <col min="13088" max="13088" width="8.7109375" style="1" customWidth="1"/>
    <col min="13089" max="13089" width="9.5703125" style="1" customWidth="1"/>
    <col min="13090" max="13090" width="10.5703125" style="1" bestFit="1" customWidth="1"/>
    <col min="13091" max="13091" width="9.28515625" style="1" customWidth="1"/>
    <col min="13092" max="13092" width="8.7109375" style="1" customWidth="1"/>
    <col min="13093" max="13093" width="9.28515625" style="1" customWidth="1"/>
    <col min="13094" max="13094" width="8.7109375" style="1" customWidth="1"/>
    <col min="13095" max="13095" width="9.28515625" style="1" customWidth="1"/>
    <col min="13096" max="13096" width="10.5703125" style="1" bestFit="1" customWidth="1"/>
    <col min="13097" max="13097" width="9.28515625" style="1" customWidth="1"/>
    <col min="13098" max="13098" width="10.5703125" style="1" bestFit="1" customWidth="1"/>
    <col min="13099" max="13326" width="9.140625" style="1"/>
    <col min="13327" max="13327" width="1.42578125" style="1" customWidth="1"/>
    <col min="13328" max="13328" width="36.5703125" style="1" bestFit="1" customWidth="1"/>
    <col min="13329" max="13329" width="1.42578125" style="1" customWidth="1"/>
    <col min="13330" max="13330" width="8.7109375" style="1" customWidth="1"/>
    <col min="13331" max="13331" width="9.28515625" style="1" customWidth="1"/>
    <col min="13332" max="13332" width="10.5703125" style="1" bestFit="1" customWidth="1"/>
    <col min="13333" max="13333" width="9.28515625" style="1" customWidth="1"/>
    <col min="13334" max="13334" width="8.7109375" style="1" customWidth="1"/>
    <col min="13335" max="13335" width="9.28515625" style="1" customWidth="1"/>
    <col min="13336" max="13336" width="8.7109375" style="1" customWidth="1"/>
    <col min="13337" max="13337" width="9.28515625" style="1" customWidth="1"/>
    <col min="13338" max="13338" width="10.5703125" style="1" bestFit="1" customWidth="1"/>
    <col min="13339" max="13339" width="9.28515625" style="1" customWidth="1"/>
    <col min="13340" max="13340" width="8.7109375" style="1" customWidth="1"/>
    <col min="13341" max="13341" width="9.28515625" style="1" customWidth="1"/>
    <col min="13342" max="13342" width="8.7109375" style="1" customWidth="1"/>
    <col min="13343" max="13343" width="9.28515625" style="1" customWidth="1"/>
    <col min="13344" max="13344" width="8.7109375" style="1" customWidth="1"/>
    <col min="13345" max="13345" width="9.5703125" style="1" customWidth="1"/>
    <col min="13346" max="13346" width="10.5703125" style="1" bestFit="1" customWidth="1"/>
    <col min="13347" max="13347" width="9.28515625" style="1" customWidth="1"/>
    <col min="13348" max="13348" width="8.7109375" style="1" customWidth="1"/>
    <col min="13349" max="13349" width="9.28515625" style="1" customWidth="1"/>
    <col min="13350" max="13350" width="8.7109375" style="1" customWidth="1"/>
    <col min="13351" max="13351" width="9.28515625" style="1" customWidth="1"/>
    <col min="13352" max="13352" width="10.5703125" style="1" bestFit="1" customWidth="1"/>
    <col min="13353" max="13353" width="9.28515625" style="1" customWidth="1"/>
    <col min="13354" max="13354" width="10.5703125" style="1" bestFit="1" customWidth="1"/>
    <col min="13355" max="13582" width="9.140625" style="1"/>
    <col min="13583" max="13583" width="1.42578125" style="1" customWidth="1"/>
    <col min="13584" max="13584" width="36.5703125" style="1" bestFit="1" customWidth="1"/>
    <col min="13585" max="13585" width="1.42578125" style="1" customWidth="1"/>
    <col min="13586" max="13586" width="8.7109375" style="1" customWidth="1"/>
    <col min="13587" max="13587" width="9.28515625" style="1" customWidth="1"/>
    <col min="13588" max="13588" width="10.5703125" style="1" bestFit="1" customWidth="1"/>
    <col min="13589" max="13589" width="9.28515625" style="1" customWidth="1"/>
    <col min="13590" max="13590" width="8.7109375" style="1" customWidth="1"/>
    <col min="13591" max="13591" width="9.28515625" style="1" customWidth="1"/>
    <col min="13592" max="13592" width="8.7109375" style="1" customWidth="1"/>
    <col min="13593" max="13593" width="9.28515625" style="1" customWidth="1"/>
    <col min="13594" max="13594" width="10.5703125" style="1" bestFit="1" customWidth="1"/>
    <col min="13595" max="13595" width="9.28515625" style="1" customWidth="1"/>
    <col min="13596" max="13596" width="8.7109375" style="1" customWidth="1"/>
    <col min="13597" max="13597" width="9.28515625" style="1" customWidth="1"/>
    <col min="13598" max="13598" width="8.7109375" style="1" customWidth="1"/>
    <col min="13599" max="13599" width="9.28515625" style="1" customWidth="1"/>
    <col min="13600" max="13600" width="8.7109375" style="1" customWidth="1"/>
    <col min="13601" max="13601" width="9.5703125" style="1" customWidth="1"/>
    <col min="13602" max="13602" width="10.5703125" style="1" bestFit="1" customWidth="1"/>
    <col min="13603" max="13603" width="9.28515625" style="1" customWidth="1"/>
    <col min="13604" max="13604" width="8.7109375" style="1" customWidth="1"/>
    <col min="13605" max="13605" width="9.28515625" style="1" customWidth="1"/>
    <col min="13606" max="13606" width="8.7109375" style="1" customWidth="1"/>
    <col min="13607" max="13607" width="9.28515625" style="1" customWidth="1"/>
    <col min="13608" max="13608" width="10.5703125" style="1" bestFit="1" customWidth="1"/>
    <col min="13609" max="13609" width="9.28515625" style="1" customWidth="1"/>
    <col min="13610" max="13610" width="10.5703125" style="1" bestFit="1" customWidth="1"/>
    <col min="13611" max="13838" width="9.140625" style="1"/>
    <col min="13839" max="13839" width="1.42578125" style="1" customWidth="1"/>
    <col min="13840" max="13840" width="36.5703125" style="1" bestFit="1" customWidth="1"/>
    <col min="13841" max="13841" width="1.42578125" style="1" customWidth="1"/>
    <col min="13842" max="13842" width="8.7109375" style="1" customWidth="1"/>
    <col min="13843" max="13843" width="9.28515625" style="1" customWidth="1"/>
    <col min="13844" max="13844" width="10.5703125" style="1" bestFit="1" customWidth="1"/>
    <col min="13845" max="13845" width="9.28515625" style="1" customWidth="1"/>
    <col min="13846" max="13846" width="8.7109375" style="1" customWidth="1"/>
    <col min="13847" max="13847" width="9.28515625" style="1" customWidth="1"/>
    <col min="13848" max="13848" width="8.7109375" style="1" customWidth="1"/>
    <col min="13849" max="13849" width="9.28515625" style="1" customWidth="1"/>
    <col min="13850" max="13850" width="10.5703125" style="1" bestFit="1" customWidth="1"/>
    <col min="13851" max="13851" width="9.28515625" style="1" customWidth="1"/>
    <col min="13852" max="13852" width="8.7109375" style="1" customWidth="1"/>
    <col min="13853" max="13853" width="9.28515625" style="1" customWidth="1"/>
    <col min="13854" max="13854" width="8.7109375" style="1" customWidth="1"/>
    <col min="13855" max="13855" width="9.28515625" style="1" customWidth="1"/>
    <col min="13856" max="13856" width="8.7109375" style="1" customWidth="1"/>
    <col min="13857" max="13857" width="9.5703125" style="1" customWidth="1"/>
    <col min="13858" max="13858" width="10.5703125" style="1" bestFit="1" customWidth="1"/>
    <col min="13859" max="13859" width="9.28515625" style="1" customWidth="1"/>
    <col min="13860" max="13860" width="8.7109375" style="1" customWidth="1"/>
    <col min="13861" max="13861" width="9.28515625" style="1" customWidth="1"/>
    <col min="13862" max="13862" width="8.7109375" style="1" customWidth="1"/>
    <col min="13863" max="13863" width="9.28515625" style="1" customWidth="1"/>
    <col min="13864" max="13864" width="10.5703125" style="1" bestFit="1" customWidth="1"/>
    <col min="13865" max="13865" width="9.28515625" style="1" customWidth="1"/>
    <col min="13866" max="13866" width="10.5703125" style="1" bestFit="1" customWidth="1"/>
    <col min="13867" max="14094" width="9.140625" style="1"/>
    <col min="14095" max="14095" width="1.42578125" style="1" customWidth="1"/>
    <col min="14096" max="14096" width="36.5703125" style="1" bestFit="1" customWidth="1"/>
    <col min="14097" max="14097" width="1.42578125" style="1" customWidth="1"/>
    <col min="14098" max="14098" width="8.7109375" style="1" customWidth="1"/>
    <col min="14099" max="14099" width="9.28515625" style="1" customWidth="1"/>
    <col min="14100" max="14100" width="10.5703125" style="1" bestFit="1" customWidth="1"/>
    <col min="14101" max="14101" width="9.28515625" style="1" customWidth="1"/>
    <col min="14102" max="14102" width="8.7109375" style="1" customWidth="1"/>
    <col min="14103" max="14103" width="9.28515625" style="1" customWidth="1"/>
    <col min="14104" max="14104" width="8.7109375" style="1" customWidth="1"/>
    <col min="14105" max="14105" width="9.28515625" style="1" customWidth="1"/>
    <col min="14106" max="14106" width="10.5703125" style="1" bestFit="1" customWidth="1"/>
    <col min="14107" max="14107" width="9.28515625" style="1" customWidth="1"/>
    <col min="14108" max="14108" width="8.7109375" style="1" customWidth="1"/>
    <col min="14109" max="14109" width="9.28515625" style="1" customWidth="1"/>
    <col min="14110" max="14110" width="8.7109375" style="1" customWidth="1"/>
    <col min="14111" max="14111" width="9.28515625" style="1" customWidth="1"/>
    <col min="14112" max="14112" width="8.7109375" style="1" customWidth="1"/>
    <col min="14113" max="14113" width="9.5703125" style="1" customWidth="1"/>
    <col min="14114" max="14114" width="10.5703125" style="1" bestFit="1" customWidth="1"/>
    <col min="14115" max="14115" width="9.28515625" style="1" customWidth="1"/>
    <col min="14116" max="14116" width="8.7109375" style="1" customWidth="1"/>
    <col min="14117" max="14117" width="9.28515625" style="1" customWidth="1"/>
    <col min="14118" max="14118" width="8.7109375" style="1" customWidth="1"/>
    <col min="14119" max="14119" width="9.28515625" style="1" customWidth="1"/>
    <col min="14120" max="14120" width="10.5703125" style="1" bestFit="1" customWidth="1"/>
    <col min="14121" max="14121" width="9.28515625" style="1" customWidth="1"/>
    <col min="14122" max="14122" width="10.5703125" style="1" bestFit="1" customWidth="1"/>
    <col min="14123" max="14350" width="9.140625" style="1"/>
    <col min="14351" max="14351" width="1.42578125" style="1" customWidth="1"/>
    <col min="14352" max="14352" width="36.5703125" style="1" bestFit="1" customWidth="1"/>
    <col min="14353" max="14353" width="1.42578125" style="1" customWidth="1"/>
    <col min="14354" max="14354" width="8.7109375" style="1" customWidth="1"/>
    <col min="14355" max="14355" width="9.28515625" style="1" customWidth="1"/>
    <col min="14356" max="14356" width="10.5703125" style="1" bestFit="1" customWidth="1"/>
    <col min="14357" max="14357" width="9.28515625" style="1" customWidth="1"/>
    <col min="14358" max="14358" width="8.7109375" style="1" customWidth="1"/>
    <col min="14359" max="14359" width="9.28515625" style="1" customWidth="1"/>
    <col min="14360" max="14360" width="8.7109375" style="1" customWidth="1"/>
    <col min="14361" max="14361" width="9.28515625" style="1" customWidth="1"/>
    <col min="14362" max="14362" width="10.5703125" style="1" bestFit="1" customWidth="1"/>
    <col min="14363" max="14363" width="9.28515625" style="1" customWidth="1"/>
    <col min="14364" max="14364" width="8.7109375" style="1" customWidth="1"/>
    <col min="14365" max="14365" width="9.28515625" style="1" customWidth="1"/>
    <col min="14366" max="14366" width="8.7109375" style="1" customWidth="1"/>
    <col min="14367" max="14367" width="9.28515625" style="1" customWidth="1"/>
    <col min="14368" max="14368" width="8.7109375" style="1" customWidth="1"/>
    <col min="14369" max="14369" width="9.5703125" style="1" customWidth="1"/>
    <col min="14370" max="14370" width="10.5703125" style="1" bestFit="1" customWidth="1"/>
    <col min="14371" max="14371" width="9.28515625" style="1" customWidth="1"/>
    <col min="14372" max="14372" width="8.7109375" style="1" customWidth="1"/>
    <col min="14373" max="14373" width="9.28515625" style="1" customWidth="1"/>
    <col min="14374" max="14374" width="8.7109375" style="1" customWidth="1"/>
    <col min="14375" max="14375" width="9.28515625" style="1" customWidth="1"/>
    <col min="14376" max="14376" width="10.5703125" style="1" bestFit="1" customWidth="1"/>
    <col min="14377" max="14377" width="9.28515625" style="1" customWidth="1"/>
    <col min="14378" max="14378" width="10.5703125" style="1" bestFit="1" customWidth="1"/>
    <col min="14379" max="14606" width="9.140625" style="1"/>
    <col min="14607" max="14607" width="1.42578125" style="1" customWidth="1"/>
    <col min="14608" max="14608" width="36.5703125" style="1" bestFit="1" customWidth="1"/>
    <col min="14609" max="14609" width="1.42578125" style="1" customWidth="1"/>
    <col min="14610" max="14610" width="8.7109375" style="1" customWidth="1"/>
    <col min="14611" max="14611" width="9.28515625" style="1" customWidth="1"/>
    <col min="14612" max="14612" width="10.5703125" style="1" bestFit="1" customWidth="1"/>
    <col min="14613" max="14613" width="9.28515625" style="1" customWidth="1"/>
    <col min="14614" max="14614" width="8.7109375" style="1" customWidth="1"/>
    <col min="14615" max="14615" width="9.28515625" style="1" customWidth="1"/>
    <col min="14616" max="14616" width="8.7109375" style="1" customWidth="1"/>
    <col min="14617" max="14617" width="9.28515625" style="1" customWidth="1"/>
    <col min="14618" max="14618" width="10.5703125" style="1" bestFit="1" customWidth="1"/>
    <col min="14619" max="14619" width="9.28515625" style="1" customWidth="1"/>
    <col min="14620" max="14620" width="8.7109375" style="1" customWidth="1"/>
    <col min="14621" max="14621" width="9.28515625" style="1" customWidth="1"/>
    <col min="14622" max="14622" width="8.7109375" style="1" customWidth="1"/>
    <col min="14623" max="14623" width="9.28515625" style="1" customWidth="1"/>
    <col min="14624" max="14624" width="8.7109375" style="1" customWidth="1"/>
    <col min="14625" max="14625" width="9.5703125" style="1" customWidth="1"/>
    <col min="14626" max="14626" width="10.5703125" style="1" bestFit="1" customWidth="1"/>
    <col min="14627" max="14627" width="9.28515625" style="1" customWidth="1"/>
    <col min="14628" max="14628" width="8.7109375" style="1" customWidth="1"/>
    <col min="14629" max="14629" width="9.28515625" style="1" customWidth="1"/>
    <col min="14630" max="14630" width="8.7109375" style="1" customWidth="1"/>
    <col min="14631" max="14631" width="9.28515625" style="1" customWidth="1"/>
    <col min="14632" max="14632" width="10.5703125" style="1" bestFit="1" customWidth="1"/>
    <col min="14633" max="14633" width="9.28515625" style="1" customWidth="1"/>
    <col min="14634" max="14634" width="10.5703125" style="1" bestFit="1" customWidth="1"/>
    <col min="14635" max="14862" width="9.140625" style="1"/>
    <col min="14863" max="14863" width="1.42578125" style="1" customWidth="1"/>
    <col min="14864" max="14864" width="36.5703125" style="1" bestFit="1" customWidth="1"/>
    <col min="14865" max="14865" width="1.42578125" style="1" customWidth="1"/>
    <col min="14866" max="14866" width="8.7109375" style="1" customWidth="1"/>
    <col min="14867" max="14867" width="9.28515625" style="1" customWidth="1"/>
    <col min="14868" max="14868" width="10.5703125" style="1" bestFit="1" customWidth="1"/>
    <col min="14869" max="14869" width="9.28515625" style="1" customWidth="1"/>
    <col min="14870" max="14870" width="8.7109375" style="1" customWidth="1"/>
    <col min="14871" max="14871" width="9.28515625" style="1" customWidth="1"/>
    <col min="14872" max="14872" width="8.7109375" style="1" customWidth="1"/>
    <col min="14873" max="14873" width="9.28515625" style="1" customWidth="1"/>
    <col min="14874" max="14874" width="10.5703125" style="1" bestFit="1" customWidth="1"/>
    <col min="14875" max="14875" width="9.28515625" style="1" customWidth="1"/>
    <col min="14876" max="14876" width="8.7109375" style="1" customWidth="1"/>
    <col min="14877" max="14877" width="9.28515625" style="1" customWidth="1"/>
    <col min="14878" max="14878" width="8.7109375" style="1" customWidth="1"/>
    <col min="14879" max="14879" width="9.28515625" style="1" customWidth="1"/>
    <col min="14880" max="14880" width="8.7109375" style="1" customWidth="1"/>
    <col min="14881" max="14881" width="9.5703125" style="1" customWidth="1"/>
    <col min="14882" max="14882" width="10.5703125" style="1" bestFit="1" customWidth="1"/>
    <col min="14883" max="14883" width="9.28515625" style="1" customWidth="1"/>
    <col min="14884" max="14884" width="8.7109375" style="1" customWidth="1"/>
    <col min="14885" max="14885" width="9.28515625" style="1" customWidth="1"/>
    <col min="14886" max="14886" width="8.7109375" style="1" customWidth="1"/>
    <col min="14887" max="14887" width="9.28515625" style="1" customWidth="1"/>
    <col min="14888" max="14888" width="10.5703125" style="1" bestFit="1" customWidth="1"/>
    <col min="14889" max="14889" width="9.28515625" style="1" customWidth="1"/>
    <col min="14890" max="14890" width="10.5703125" style="1" bestFit="1" customWidth="1"/>
    <col min="14891" max="15118" width="9.140625" style="1"/>
    <col min="15119" max="15119" width="1.42578125" style="1" customWidth="1"/>
    <col min="15120" max="15120" width="36.5703125" style="1" bestFit="1" customWidth="1"/>
    <col min="15121" max="15121" width="1.42578125" style="1" customWidth="1"/>
    <col min="15122" max="15122" width="8.7109375" style="1" customWidth="1"/>
    <col min="15123" max="15123" width="9.28515625" style="1" customWidth="1"/>
    <col min="15124" max="15124" width="10.5703125" style="1" bestFit="1" customWidth="1"/>
    <col min="15125" max="15125" width="9.28515625" style="1" customWidth="1"/>
    <col min="15126" max="15126" width="8.7109375" style="1" customWidth="1"/>
    <col min="15127" max="15127" width="9.28515625" style="1" customWidth="1"/>
    <col min="15128" max="15128" width="8.7109375" style="1" customWidth="1"/>
    <col min="15129" max="15129" width="9.28515625" style="1" customWidth="1"/>
    <col min="15130" max="15130" width="10.5703125" style="1" bestFit="1" customWidth="1"/>
    <col min="15131" max="15131" width="9.28515625" style="1" customWidth="1"/>
    <col min="15132" max="15132" width="8.7109375" style="1" customWidth="1"/>
    <col min="15133" max="15133" width="9.28515625" style="1" customWidth="1"/>
    <col min="15134" max="15134" width="8.7109375" style="1" customWidth="1"/>
    <col min="15135" max="15135" width="9.28515625" style="1" customWidth="1"/>
    <col min="15136" max="15136" width="8.7109375" style="1" customWidth="1"/>
    <col min="15137" max="15137" width="9.5703125" style="1" customWidth="1"/>
    <col min="15138" max="15138" width="10.5703125" style="1" bestFit="1" customWidth="1"/>
    <col min="15139" max="15139" width="9.28515625" style="1" customWidth="1"/>
    <col min="15140" max="15140" width="8.7109375" style="1" customWidth="1"/>
    <col min="15141" max="15141" width="9.28515625" style="1" customWidth="1"/>
    <col min="15142" max="15142" width="8.7109375" style="1" customWidth="1"/>
    <col min="15143" max="15143" width="9.28515625" style="1" customWidth="1"/>
    <col min="15144" max="15144" width="10.5703125" style="1" bestFit="1" customWidth="1"/>
    <col min="15145" max="15145" width="9.28515625" style="1" customWidth="1"/>
    <col min="15146" max="15146" width="10.5703125" style="1" bestFit="1" customWidth="1"/>
    <col min="15147" max="15374" width="9.140625" style="1"/>
    <col min="15375" max="15375" width="1.42578125" style="1" customWidth="1"/>
    <col min="15376" max="15376" width="36.5703125" style="1" bestFit="1" customWidth="1"/>
    <col min="15377" max="15377" width="1.42578125" style="1" customWidth="1"/>
    <col min="15378" max="15378" width="8.7109375" style="1" customWidth="1"/>
    <col min="15379" max="15379" width="9.28515625" style="1" customWidth="1"/>
    <col min="15380" max="15380" width="10.5703125" style="1" bestFit="1" customWidth="1"/>
    <col min="15381" max="15381" width="9.28515625" style="1" customWidth="1"/>
    <col min="15382" max="15382" width="8.7109375" style="1" customWidth="1"/>
    <col min="15383" max="15383" width="9.28515625" style="1" customWidth="1"/>
    <col min="15384" max="15384" width="8.7109375" style="1" customWidth="1"/>
    <col min="15385" max="15385" width="9.28515625" style="1" customWidth="1"/>
    <col min="15386" max="15386" width="10.5703125" style="1" bestFit="1" customWidth="1"/>
    <col min="15387" max="15387" width="9.28515625" style="1" customWidth="1"/>
    <col min="15388" max="15388" width="8.7109375" style="1" customWidth="1"/>
    <col min="15389" max="15389" width="9.28515625" style="1" customWidth="1"/>
    <col min="15390" max="15390" width="8.7109375" style="1" customWidth="1"/>
    <col min="15391" max="15391" width="9.28515625" style="1" customWidth="1"/>
    <col min="15392" max="15392" width="8.7109375" style="1" customWidth="1"/>
    <col min="15393" max="15393" width="9.5703125" style="1" customWidth="1"/>
    <col min="15394" max="15394" width="10.5703125" style="1" bestFit="1" customWidth="1"/>
    <col min="15395" max="15395" width="9.28515625" style="1" customWidth="1"/>
    <col min="15396" max="15396" width="8.7109375" style="1" customWidth="1"/>
    <col min="15397" max="15397" width="9.28515625" style="1" customWidth="1"/>
    <col min="15398" max="15398" width="8.7109375" style="1" customWidth="1"/>
    <col min="15399" max="15399" width="9.28515625" style="1" customWidth="1"/>
    <col min="15400" max="15400" width="10.5703125" style="1" bestFit="1" customWidth="1"/>
    <col min="15401" max="15401" width="9.28515625" style="1" customWidth="1"/>
    <col min="15402" max="15402" width="10.5703125" style="1" bestFit="1" customWidth="1"/>
    <col min="15403" max="15630" width="9.140625" style="1"/>
    <col min="15631" max="15631" width="1.42578125" style="1" customWidth="1"/>
    <col min="15632" max="15632" width="36.5703125" style="1" bestFit="1" customWidth="1"/>
    <col min="15633" max="15633" width="1.42578125" style="1" customWidth="1"/>
    <col min="15634" max="15634" width="8.7109375" style="1" customWidth="1"/>
    <col min="15635" max="15635" width="9.28515625" style="1" customWidth="1"/>
    <col min="15636" max="15636" width="10.5703125" style="1" bestFit="1" customWidth="1"/>
    <col min="15637" max="15637" width="9.28515625" style="1" customWidth="1"/>
    <col min="15638" max="15638" width="8.7109375" style="1" customWidth="1"/>
    <col min="15639" max="15639" width="9.28515625" style="1" customWidth="1"/>
    <col min="15640" max="15640" width="8.7109375" style="1" customWidth="1"/>
    <col min="15641" max="15641" width="9.28515625" style="1" customWidth="1"/>
    <col min="15642" max="15642" width="10.5703125" style="1" bestFit="1" customWidth="1"/>
    <col min="15643" max="15643" width="9.28515625" style="1" customWidth="1"/>
    <col min="15644" max="15644" width="8.7109375" style="1" customWidth="1"/>
    <col min="15645" max="15645" width="9.28515625" style="1" customWidth="1"/>
    <col min="15646" max="15646" width="8.7109375" style="1" customWidth="1"/>
    <col min="15647" max="15647" width="9.28515625" style="1" customWidth="1"/>
    <col min="15648" max="15648" width="8.7109375" style="1" customWidth="1"/>
    <col min="15649" max="15649" width="9.5703125" style="1" customWidth="1"/>
    <col min="15650" max="15650" width="10.5703125" style="1" bestFit="1" customWidth="1"/>
    <col min="15651" max="15651" width="9.28515625" style="1" customWidth="1"/>
    <col min="15652" max="15652" width="8.7109375" style="1" customWidth="1"/>
    <col min="15653" max="15653" width="9.28515625" style="1" customWidth="1"/>
    <col min="15654" max="15654" width="8.7109375" style="1" customWidth="1"/>
    <col min="15655" max="15655" width="9.28515625" style="1" customWidth="1"/>
    <col min="15656" max="15656" width="10.5703125" style="1" bestFit="1" customWidth="1"/>
    <col min="15657" max="15657" width="9.28515625" style="1" customWidth="1"/>
    <col min="15658" max="15658" width="10.5703125" style="1" bestFit="1" customWidth="1"/>
    <col min="15659" max="15886" width="9.140625" style="1"/>
    <col min="15887" max="15887" width="1.42578125" style="1" customWidth="1"/>
    <col min="15888" max="15888" width="36.5703125" style="1" bestFit="1" customWidth="1"/>
    <col min="15889" max="15889" width="1.42578125" style="1" customWidth="1"/>
    <col min="15890" max="15890" width="8.7109375" style="1" customWidth="1"/>
    <col min="15891" max="15891" width="9.28515625" style="1" customWidth="1"/>
    <col min="15892" max="15892" width="10.5703125" style="1" bestFit="1" customWidth="1"/>
    <col min="15893" max="15893" width="9.28515625" style="1" customWidth="1"/>
    <col min="15894" max="15894" width="8.7109375" style="1" customWidth="1"/>
    <col min="15895" max="15895" width="9.28515625" style="1" customWidth="1"/>
    <col min="15896" max="15896" width="8.7109375" style="1" customWidth="1"/>
    <col min="15897" max="15897" width="9.28515625" style="1" customWidth="1"/>
    <col min="15898" max="15898" width="10.5703125" style="1" bestFit="1" customWidth="1"/>
    <col min="15899" max="15899" width="9.28515625" style="1" customWidth="1"/>
    <col min="15900" max="15900" width="8.7109375" style="1" customWidth="1"/>
    <col min="15901" max="15901" width="9.28515625" style="1" customWidth="1"/>
    <col min="15902" max="15902" width="8.7109375" style="1" customWidth="1"/>
    <col min="15903" max="15903" width="9.28515625" style="1" customWidth="1"/>
    <col min="15904" max="15904" width="8.7109375" style="1" customWidth="1"/>
    <col min="15905" max="15905" width="9.5703125" style="1" customWidth="1"/>
    <col min="15906" max="15906" width="10.5703125" style="1" bestFit="1" customWidth="1"/>
    <col min="15907" max="15907" width="9.28515625" style="1" customWidth="1"/>
    <col min="15908" max="15908" width="8.7109375" style="1" customWidth="1"/>
    <col min="15909" max="15909" width="9.28515625" style="1" customWidth="1"/>
    <col min="15910" max="15910" width="8.7109375" style="1" customWidth="1"/>
    <col min="15911" max="15911" width="9.28515625" style="1" customWidth="1"/>
    <col min="15912" max="15912" width="10.5703125" style="1" bestFit="1" customWidth="1"/>
    <col min="15913" max="15913" width="9.28515625" style="1" customWidth="1"/>
    <col min="15914" max="15914" width="10.5703125" style="1" bestFit="1" customWidth="1"/>
    <col min="15915" max="16142" width="9.140625" style="1"/>
    <col min="16143" max="16143" width="1.42578125" style="1" customWidth="1"/>
    <col min="16144" max="16144" width="36.5703125" style="1" bestFit="1" customWidth="1"/>
    <col min="16145" max="16145" width="1.42578125" style="1" customWidth="1"/>
    <col min="16146" max="16146" width="8.7109375" style="1" customWidth="1"/>
    <col min="16147" max="16147" width="9.28515625" style="1" customWidth="1"/>
    <col min="16148" max="16148" width="10.5703125" style="1" bestFit="1" customWidth="1"/>
    <col min="16149" max="16149" width="9.28515625" style="1" customWidth="1"/>
    <col min="16150" max="16150" width="8.7109375" style="1" customWidth="1"/>
    <col min="16151" max="16151" width="9.28515625" style="1" customWidth="1"/>
    <col min="16152" max="16152" width="8.7109375" style="1" customWidth="1"/>
    <col min="16153" max="16153" width="9.28515625" style="1" customWidth="1"/>
    <col min="16154" max="16154" width="10.5703125" style="1" bestFit="1" customWidth="1"/>
    <col min="16155" max="16155" width="9.28515625" style="1" customWidth="1"/>
    <col min="16156" max="16156" width="8.7109375" style="1" customWidth="1"/>
    <col min="16157" max="16157" width="9.28515625" style="1" customWidth="1"/>
    <col min="16158" max="16158" width="8.7109375" style="1" customWidth="1"/>
    <col min="16159" max="16159" width="9.28515625" style="1" customWidth="1"/>
    <col min="16160" max="16160" width="8.7109375" style="1" customWidth="1"/>
    <col min="16161" max="16161" width="9.5703125" style="1" customWidth="1"/>
    <col min="16162" max="16162" width="10.5703125" style="1" bestFit="1" customWidth="1"/>
    <col min="16163" max="16163" width="9.28515625" style="1" customWidth="1"/>
    <col min="16164" max="16164" width="8.7109375" style="1" customWidth="1"/>
    <col min="16165" max="16165" width="9.28515625" style="1" customWidth="1"/>
    <col min="16166" max="16166" width="8.7109375" style="1" customWidth="1"/>
    <col min="16167" max="16167" width="9.28515625" style="1" customWidth="1"/>
    <col min="16168" max="16168" width="10.5703125" style="1" bestFit="1" customWidth="1"/>
    <col min="16169" max="16169" width="9.28515625" style="1" customWidth="1"/>
    <col min="16170" max="16170" width="10.5703125" style="1" bestFit="1" customWidth="1"/>
    <col min="16171" max="16384" width="9.140625" style="1"/>
  </cols>
  <sheetData>
    <row r="2" spans="2:48" ht="72.75" customHeight="1" x14ac:dyDescent="0.25"/>
    <row r="3" spans="2:48" ht="16.5" thickBot="1" x14ac:dyDescent="0.3"/>
    <row r="4" spans="2:48" ht="60.75" customHeight="1" x14ac:dyDescent="0.25">
      <c r="D4" s="57"/>
      <c r="E4" s="58"/>
      <c r="F4" s="57" t="s">
        <v>58</v>
      </c>
      <c r="G4" s="58"/>
      <c r="H4" s="57" t="s">
        <v>92</v>
      </c>
      <c r="I4" s="58"/>
      <c r="J4" s="57" t="s">
        <v>0</v>
      </c>
      <c r="K4" s="58"/>
      <c r="L4" s="57" t="s">
        <v>32</v>
      </c>
      <c r="M4" s="58"/>
      <c r="N4" s="57" t="s">
        <v>1</v>
      </c>
      <c r="O4" s="58"/>
      <c r="P4" s="57" t="s">
        <v>31</v>
      </c>
      <c r="Q4" s="58"/>
      <c r="R4" s="57" t="s">
        <v>2</v>
      </c>
      <c r="S4" s="58"/>
      <c r="T4" s="57" t="s">
        <v>33</v>
      </c>
      <c r="U4" s="58"/>
      <c r="V4" s="57" t="s">
        <v>59</v>
      </c>
      <c r="W4" s="58"/>
      <c r="X4" s="57" t="s">
        <v>60</v>
      </c>
      <c r="Y4" s="58"/>
      <c r="Z4" s="57" t="s">
        <v>3</v>
      </c>
      <c r="AA4" s="58"/>
      <c r="AB4" s="57" t="s">
        <v>4</v>
      </c>
      <c r="AC4" s="58"/>
      <c r="AD4" s="57" t="s">
        <v>5</v>
      </c>
      <c r="AE4" s="58"/>
      <c r="AF4" s="57" t="s">
        <v>6</v>
      </c>
      <c r="AG4" s="58"/>
      <c r="AH4" s="57" t="s">
        <v>34</v>
      </c>
      <c r="AI4" s="58"/>
      <c r="AJ4" s="57" t="s">
        <v>7</v>
      </c>
      <c r="AK4" s="58"/>
      <c r="AL4" s="57" t="s">
        <v>8</v>
      </c>
      <c r="AM4" s="58"/>
      <c r="AN4" s="57" t="s">
        <v>9</v>
      </c>
      <c r="AO4" s="58"/>
      <c r="AP4" s="57" t="s">
        <v>10</v>
      </c>
      <c r="AQ4" s="58"/>
    </row>
    <row r="5" spans="2:48" ht="63.75" thickBot="1" x14ac:dyDescent="0.3">
      <c r="B5" s="2" t="s">
        <v>11</v>
      </c>
      <c r="D5" s="3" t="s">
        <v>12</v>
      </c>
      <c r="E5" s="4" t="s">
        <v>13</v>
      </c>
      <c r="F5" s="3" t="s">
        <v>12</v>
      </c>
      <c r="G5" s="4" t="s">
        <v>13</v>
      </c>
      <c r="H5" s="3" t="s">
        <v>12</v>
      </c>
      <c r="I5" s="4" t="s">
        <v>13</v>
      </c>
      <c r="J5" s="3" t="s">
        <v>12</v>
      </c>
      <c r="K5" s="4" t="s">
        <v>13</v>
      </c>
      <c r="L5" s="3" t="s">
        <v>12</v>
      </c>
      <c r="M5" s="4" t="s">
        <v>13</v>
      </c>
      <c r="N5" s="3" t="s">
        <v>12</v>
      </c>
      <c r="O5" s="4" t="s">
        <v>13</v>
      </c>
      <c r="P5" s="3" t="s">
        <v>12</v>
      </c>
      <c r="Q5" s="4" t="s">
        <v>13</v>
      </c>
      <c r="R5" s="3" t="s">
        <v>12</v>
      </c>
      <c r="S5" s="4" t="s">
        <v>13</v>
      </c>
      <c r="T5" s="3" t="s">
        <v>12</v>
      </c>
      <c r="U5" s="4" t="s">
        <v>13</v>
      </c>
      <c r="V5" s="3" t="s">
        <v>12</v>
      </c>
      <c r="W5" s="4" t="s">
        <v>13</v>
      </c>
      <c r="X5" s="3" t="s">
        <v>12</v>
      </c>
      <c r="Y5" s="4" t="s">
        <v>13</v>
      </c>
      <c r="Z5" s="3" t="s">
        <v>12</v>
      </c>
      <c r="AA5" s="4" t="s">
        <v>13</v>
      </c>
      <c r="AB5" s="3" t="s">
        <v>12</v>
      </c>
      <c r="AC5" s="4" t="s">
        <v>13</v>
      </c>
      <c r="AD5" s="3" t="s">
        <v>12</v>
      </c>
      <c r="AE5" s="4" t="s">
        <v>13</v>
      </c>
      <c r="AF5" s="3" t="s">
        <v>12</v>
      </c>
      <c r="AG5" s="4" t="s">
        <v>13</v>
      </c>
      <c r="AH5" s="3" t="s">
        <v>12</v>
      </c>
      <c r="AI5" s="4" t="s">
        <v>13</v>
      </c>
      <c r="AJ5" s="3" t="s">
        <v>12</v>
      </c>
      <c r="AK5" s="4" t="s">
        <v>13</v>
      </c>
      <c r="AL5" s="3" t="s">
        <v>12</v>
      </c>
      <c r="AM5" s="4" t="s">
        <v>13</v>
      </c>
      <c r="AN5" s="3" t="s">
        <v>12</v>
      </c>
      <c r="AO5" s="4" t="s">
        <v>13</v>
      </c>
      <c r="AP5" s="3" t="s">
        <v>12</v>
      </c>
      <c r="AQ5" s="4" t="s">
        <v>13</v>
      </c>
    </row>
    <row r="6" spans="2:48" ht="5.25" customHeight="1" thickBot="1" x14ac:dyDescent="0.3"/>
    <row r="7" spans="2:48" x14ac:dyDescent="0.25">
      <c r="B7" s="5" t="s">
        <v>14</v>
      </c>
      <c r="D7" s="6"/>
      <c r="E7" s="7"/>
      <c r="F7" s="6"/>
      <c r="G7" s="7"/>
      <c r="H7" s="6">
        <v>0</v>
      </c>
      <c r="I7" s="7">
        <v>0</v>
      </c>
      <c r="J7" s="6">
        <v>-5.3392499106930114E-4</v>
      </c>
      <c r="K7" s="7">
        <v>-2.0909580292172839E-3</v>
      </c>
      <c r="L7" s="6">
        <v>-5.3392499106930114E-4</v>
      </c>
      <c r="M7" s="7">
        <v>-2.0909580292172839E-3</v>
      </c>
      <c r="N7" s="6">
        <v>-8.8217877744078965E-4</v>
      </c>
      <c r="O7" s="7">
        <v>-3.4547901460852243E-3</v>
      </c>
      <c r="P7" s="6">
        <v>-2.7857553708277027E-4</v>
      </c>
      <c r="Q7" s="7">
        <v>-1.0909580292170471E-3</v>
      </c>
      <c r="R7" s="6">
        <v>-2.3226083096239414E-5</v>
      </c>
      <c r="S7" s="7">
        <v>-9.0958029216810048E-5</v>
      </c>
      <c r="T7" s="6">
        <v>-2.7857553708277027E-4</v>
      </c>
      <c r="U7" s="7">
        <v>-1.0909580292170471E-3</v>
      </c>
      <c r="V7" s="6">
        <v>0</v>
      </c>
      <c r="W7" s="7">
        <v>0</v>
      </c>
      <c r="X7" s="6">
        <v>-2.0427956318920248E-3</v>
      </c>
      <c r="Y7" s="7">
        <v>-8.0000000000000435E-3</v>
      </c>
      <c r="Z7" s="6">
        <v>-2.0427956318920248E-3</v>
      </c>
      <c r="AA7" s="7">
        <v>-8.0000000000000435E-3</v>
      </c>
      <c r="AB7" s="6">
        <v>-2.855433620116421E-3</v>
      </c>
      <c r="AC7" s="7">
        <v>-1.1182454379821826E-2</v>
      </c>
      <c r="AD7" s="6">
        <v>-2.855433620116421E-3</v>
      </c>
      <c r="AE7" s="7">
        <v>-1.1182454379821826E-2</v>
      </c>
      <c r="AF7" s="6">
        <v>-2.855433620116421E-3</v>
      </c>
      <c r="AG7" s="7">
        <v>-1.1182454379821826E-2</v>
      </c>
      <c r="AH7" s="6">
        <v>-2.855433620116421E-3</v>
      </c>
      <c r="AI7" s="7">
        <v>-1.1182454379821826E-2</v>
      </c>
      <c r="AJ7" s="6">
        <v>-2.6000841661298901E-3</v>
      </c>
      <c r="AK7" s="7">
        <v>-1.018245437982159E-2</v>
      </c>
      <c r="AL7" s="6">
        <v>-2.6000841661298901E-3</v>
      </c>
      <c r="AM7" s="7">
        <v>-1.018245437982159E-2</v>
      </c>
      <c r="AN7" s="6">
        <v>4.9331860441337305E-4</v>
      </c>
      <c r="AO7" s="7">
        <v>1.9315477609600524E-3</v>
      </c>
      <c r="AP7" s="6">
        <v>-0.21966206434764968</v>
      </c>
      <c r="AQ7" s="7">
        <v>-0.86006845223903949</v>
      </c>
      <c r="AS7" s="56"/>
      <c r="AU7" s="45"/>
      <c r="AV7" s="46"/>
    </row>
    <row r="8" spans="2:48" x14ac:dyDescent="0.25">
      <c r="B8" s="5" t="s">
        <v>15</v>
      </c>
      <c r="D8" s="8"/>
      <c r="E8" s="9"/>
      <c r="F8" s="8"/>
      <c r="G8" s="9"/>
      <c r="H8" s="8">
        <v>0</v>
      </c>
      <c r="I8" s="9">
        <v>0</v>
      </c>
      <c r="J8" s="8">
        <v>-2.6887425395427655E-4</v>
      </c>
      <c r="K8" s="9">
        <v>-5.9608559204795655E-4</v>
      </c>
      <c r="L8" s="8">
        <v>-2.6887425395427655E-4</v>
      </c>
      <c r="M8" s="9">
        <v>-5.9608559204795655E-4</v>
      </c>
      <c r="N8" s="8">
        <v>-4.422382286737303E-4</v>
      </c>
      <c r="O8" s="9">
        <v>-9.8042796023919986E-4</v>
      </c>
      <c r="P8" s="8">
        <v>-3.1911299622544576E-5</v>
      </c>
      <c r="Q8" s="9">
        <v>-7.0746327135443954E-5</v>
      </c>
      <c r="R8" s="8">
        <v>1.8981206263268824E-4</v>
      </c>
      <c r="S8" s="9">
        <v>4.2080725122699151E-4</v>
      </c>
      <c r="T8" s="8">
        <v>1.8981206263268824E-4</v>
      </c>
      <c r="U8" s="9">
        <v>4.2080725122699151E-4</v>
      </c>
      <c r="V8" s="8">
        <v>-3.3319462706593028E-2</v>
      </c>
      <c r="W8" s="9">
        <v>-7.3868179500586259E-2</v>
      </c>
      <c r="X8" s="8">
        <v>-1.6881454715551913E-2</v>
      </c>
      <c r="Y8" s="9">
        <v>-3.7425643328655951E-2</v>
      </c>
      <c r="Z8" s="8">
        <v>-1.6881454715551913E-2</v>
      </c>
      <c r="AA8" s="9">
        <v>-3.7425643328655951E-2</v>
      </c>
      <c r="AB8" s="8">
        <v>-1.772375946593141E-2</v>
      </c>
      <c r="AC8" s="9">
        <v>-3.9293005928201126E-2</v>
      </c>
      <c r="AD8" s="8">
        <v>-1.772375946593141E-2</v>
      </c>
      <c r="AE8" s="9">
        <v>-3.9293005928201126E-2</v>
      </c>
      <c r="AF8" s="8">
        <v>-1.754775487990512E-2</v>
      </c>
      <c r="AG8" s="9">
        <v>-3.8902809409487642E-2</v>
      </c>
      <c r="AH8" s="8">
        <v>-1.754775487990512E-2</v>
      </c>
      <c r="AI8" s="9">
        <v>-3.8902809409487642E-2</v>
      </c>
      <c r="AJ8" s="8">
        <v>-1.79150036440342E-2</v>
      </c>
      <c r="AK8" s="9">
        <v>-3.9716988133464678E-2</v>
      </c>
      <c r="AL8" s="8">
        <v>-1.79150036440342E-2</v>
      </c>
      <c r="AM8" s="9">
        <v>-3.9716988133464678E-2</v>
      </c>
      <c r="AN8" s="8">
        <v>-4.5492864600469307E-3</v>
      </c>
      <c r="AO8" s="9">
        <v>-1.0092507260479786E-2</v>
      </c>
      <c r="AP8" s="8">
        <v>-0.22152691802652613</v>
      </c>
      <c r="AQ8" s="9">
        <v>-0.49145334069627677</v>
      </c>
      <c r="AS8" s="56"/>
      <c r="AU8" s="45"/>
      <c r="AV8" s="46"/>
    </row>
    <row r="9" spans="2:48" x14ac:dyDescent="0.25">
      <c r="B9" s="5" t="s">
        <v>16</v>
      </c>
      <c r="D9" s="8"/>
      <c r="E9" s="9"/>
      <c r="F9" s="8"/>
      <c r="G9" s="9"/>
      <c r="H9" s="8">
        <v>0</v>
      </c>
      <c r="I9" s="9">
        <v>0</v>
      </c>
      <c r="J9" s="8">
        <v>0</v>
      </c>
      <c r="K9" s="9">
        <v>0</v>
      </c>
      <c r="L9" s="8">
        <v>0</v>
      </c>
      <c r="M9" s="9">
        <v>0</v>
      </c>
      <c r="N9" s="8">
        <v>3.1746031746031633E-3</v>
      </c>
      <c r="O9" s="9">
        <v>1.0000000000000013E-3</v>
      </c>
      <c r="P9" s="8">
        <v>3.1746031746031633E-3</v>
      </c>
      <c r="Q9" s="9">
        <v>1.0000000000000013E-3</v>
      </c>
      <c r="R9" s="8">
        <v>3.1746031746031633E-3</v>
      </c>
      <c r="S9" s="9">
        <v>1.0000000000000013E-3</v>
      </c>
      <c r="T9" s="8">
        <v>3.1746031746031633E-3</v>
      </c>
      <c r="U9" s="9">
        <v>1.0000000000000013E-3</v>
      </c>
      <c r="V9" s="8">
        <v>3.1746031746031855E-2</v>
      </c>
      <c r="W9" s="9">
        <v>1.0000000000000012E-2</v>
      </c>
      <c r="X9" s="8">
        <v>2.8571428571428692E-2</v>
      </c>
      <c r="Y9" s="9">
        <v>9.0000000000000583E-3</v>
      </c>
      <c r="Z9" s="8">
        <v>2.8571428571428692E-2</v>
      </c>
      <c r="AA9" s="9">
        <v>9.0000000000000583E-3</v>
      </c>
      <c r="AB9" s="8">
        <v>2.8571428571428692E-2</v>
      </c>
      <c r="AC9" s="9">
        <v>9.0000000000000583E-3</v>
      </c>
      <c r="AD9" s="8">
        <v>2.8571428571428692E-2</v>
      </c>
      <c r="AE9" s="9">
        <v>9.0000000000000583E-3</v>
      </c>
      <c r="AF9" s="8">
        <v>4.7619047619047672E-2</v>
      </c>
      <c r="AG9" s="9">
        <v>1.5000000000000019E-2</v>
      </c>
      <c r="AH9" s="8">
        <v>4.4444444444444509E-2</v>
      </c>
      <c r="AI9" s="9">
        <v>1.4000000000000018E-2</v>
      </c>
      <c r="AJ9" s="8">
        <v>7.9365079365079527E-2</v>
      </c>
      <c r="AK9" s="9">
        <v>2.5000000000000033E-2</v>
      </c>
      <c r="AL9" s="8">
        <v>7.9365079365079527E-2</v>
      </c>
      <c r="AM9" s="9">
        <v>2.5000000000000033E-2</v>
      </c>
      <c r="AN9" s="8">
        <v>8.2539682539682691E-2</v>
      </c>
      <c r="AO9" s="9">
        <v>2.6000000000000016E-2</v>
      </c>
      <c r="AP9" s="8">
        <v>-0.13333333333333341</v>
      </c>
      <c r="AQ9" s="9">
        <v>-4.2000000000000023E-2</v>
      </c>
      <c r="AS9" s="56"/>
      <c r="AU9" s="45"/>
      <c r="AV9" s="46"/>
    </row>
    <row r="10" spans="2:48" x14ac:dyDescent="0.25">
      <c r="B10" s="5" t="s">
        <v>17</v>
      </c>
      <c r="D10" s="8"/>
      <c r="E10" s="9"/>
      <c r="F10" s="8"/>
      <c r="G10" s="9"/>
      <c r="H10" s="8">
        <v>0</v>
      </c>
      <c r="I10" s="9">
        <v>0</v>
      </c>
      <c r="J10" s="8">
        <v>-1.840452566689299E-4</v>
      </c>
      <c r="K10" s="9">
        <v>-5.480022612853444E-4</v>
      </c>
      <c r="L10" s="8">
        <v>-1.840452566689299E-4</v>
      </c>
      <c r="M10" s="9">
        <v>-5.480022612853444E-4</v>
      </c>
      <c r="N10" s="8">
        <v>-4.3257629467929881E-4</v>
      </c>
      <c r="O10" s="9">
        <v>-1.2880135677127238E-3</v>
      </c>
      <c r="P10" s="8">
        <v>-5.5213577000678971E-4</v>
      </c>
      <c r="Q10" s="9">
        <v>-1.6440067838564749E-3</v>
      </c>
      <c r="R10" s="8">
        <v>-2.1628814733976043E-4</v>
      </c>
      <c r="S10" s="9">
        <v>-6.4400678385658286E-4</v>
      </c>
      <c r="T10" s="8">
        <v>-5.5213577000678971E-4</v>
      </c>
      <c r="U10" s="9">
        <v>-1.6440067838564749E-3</v>
      </c>
      <c r="V10" s="8">
        <v>-1.8531398984354186E-2</v>
      </c>
      <c r="W10" s="9">
        <v>-5.5177996608071898E-2</v>
      </c>
      <c r="X10" s="8">
        <v>-2.0058834731691566E-2</v>
      </c>
      <c r="Y10" s="9">
        <v>-5.9725998869357699E-2</v>
      </c>
      <c r="Z10" s="8">
        <v>-2.0058834731691566E-2</v>
      </c>
      <c r="AA10" s="9">
        <v>-5.9725998869357699E-2</v>
      </c>
      <c r="AB10" s="8">
        <v>-1.9396551573712784E-2</v>
      </c>
      <c r="AC10" s="9">
        <v>-5.7754023743497349E-2</v>
      </c>
      <c r="AD10" s="8">
        <v>-1.9396551573712784E-2</v>
      </c>
      <c r="AE10" s="9">
        <v>-5.7754023743497349E-2</v>
      </c>
      <c r="AF10" s="8">
        <v>-1.9060703951045532E-2</v>
      </c>
      <c r="AG10" s="9">
        <v>-5.6754023743497015E-2</v>
      </c>
      <c r="AH10" s="8">
        <v>-1.9396551573712784E-2</v>
      </c>
      <c r="AI10" s="9">
        <v>-5.7754023743497349E-2</v>
      </c>
      <c r="AJ10" s="8">
        <v>-1.9060703951045532E-2</v>
      </c>
      <c r="AK10" s="9">
        <v>-5.6754023743497015E-2</v>
      </c>
      <c r="AL10" s="8">
        <v>-1.9060703951045532E-2</v>
      </c>
      <c r="AM10" s="9">
        <v>-5.6754023743497015E-2</v>
      </c>
      <c r="AN10" s="8">
        <v>-1.5878941346210262E-2</v>
      </c>
      <c r="AO10" s="9">
        <v>-4.7388434134824228E-2</v>
      </c>
      <c r="AP10" s="8">
        <v>-0.24306353668651082</v>
      </c>
      <c r="AQ10" s="9">
        <v>-0.72538843413482412</v>
      </c>
      <c r="AS10" s="56"/>
      <c r="AU10" s="45"/>
      <c r="AV10" s="46"/>
    </row>
    <row r="11" spans="2:48" x14ac:dyDescent="0.25">
      <c r="B11" s="5" t="s">
        <v>18</v>
      </c>
      <c r="D11" s="8"/>
      <c r="E11" s="9"/>
      <c r="F11" s="8"/>
      <c r="G11" s="9"/>
      <c r="H11" s="8">
        <v>0</v>
      </c>
      <c r="I11" s="9">
        <v>0</v>
      </c>
      <c r="J11" s="8">
        <v>-3.8396071195279102E-4</v>
      </c>
      <c r="K11" s="9">
        <v>-1.0142876017242364E-3</v>
      </c>
      <c r="L11" s="8">
        <v>-3.8396071195279102E-4</v>
      </c>
      <c r="M11" s="9">
        <v>-1.0142876017242364E-3</v>
      </c>
      <c r="N11" s="8">
        <v>-2.5737467464115316E-4</v>
      </c>
      <c r="O11" s="9">
        <v>-6.7989232585472827E-4</v>
      </c>
      <c r="P11" s="8">
        <v>-5.1547295034093388E-4</v>
      </c>
      <c r="Q11" s="9">
        <v>-1.3616961482750059E-3</v>
      </c>
      <c r="R11" s="8">
        <v>-2.5761587499406602E-4</v>
      </c>
      <c r="S11" s="9">
        <v>-6.8052949137678749E-4</v>
      </c>
      <c r="T11" s="8">
        <v>-5.1547295034093388E-4</v>
      </c>
      <c r="U11" s="9">
        <v>-1.3616961482750059E-3</v>
      </c>
      <c r="V11" s="8">
        <v>-4.0195603340352104E-2</v>
      </c>
      <c r="W11" s="9">
        <v>-0.10618248389164078</v>
      </c>
      <c r="X11" s="8">
        <v>-4.0461943815476298E-3</v>
      </c>
      <c r="Y11" s="9">
        <v>-1.0688606067266571E-2</v>
      </c>
      <c r="Z11" s="8">
        <v>-4.0461943815476298E-3</v>
      </c>
      <c r="AA11" s="9">
        <v>-1.0688606067266571E-2</v>
      </c>
      <c r="AB11" s="8">
        <v>-2.2018874395282051E-3</v>
      </c>
      <c r="AC11" s="9">
        <v>-5.8166032637753107E-3</v>
      </c>
      <c r="AD11" s="8">
        <v>-2.2018874395282051E-3</v>
      </c>
      <c r="AE11" s="9">
        <v>-5.8166032637753107E-3</v>
      </c>
      <c r="AF11" s="8">
        <v>-1.3405551900618207E-3</v>
      </c>
      <c r="AG11" s="9">
        <v>-3.5412698913688742E-3</v>
      </c>
      <c r="AH11" s="8">
        <v>-1.0826981147149528E-3</v>
      </c>
      <c r="AI11" s="9">
        <v>-2.8601032344703421E-3</v>
      </c>
      <c r="AJ11" s="8">
        <v>6.2349937851857717E-4</v>
      </c>
      <c r="AK11" s="9">
        <v>1.6470635396468453E-3</v>
      </c>
      <c r="AL11" s="8">
        <v>6.2349937851857717E-4</v>
      </c>
      <c r="AM11" s="9">
        <v>1.6470635396468453E-3</v>
      </c>
      <c r="AN11" s="8">
        <v>-8.68141036795822E-3</v>
      </c>
      <c r="AO11" s="9">
        <v>-2.3178336314837424E-2</v>
      </c>
      <c r="AP11" s="8">
        <v>-0.24391554422434358</v>
      </c>
      <c r="AQ11" s="9">
        <v>-0.65122558165374733</v>
      </c>
      <c r="AS11" s="56"/>
      <c r="AU11" s="45"/>
      <c r="AV11" s="46"/>
    </row>
    <row r="12" spans="2:48" x14ac:dyDescent="0.25">
      <c r="B12" s="5" t="s">
        <v>19</v>
      </c>
      <c r="D12" s="8"/>
      <c r="E12" s="9"/>
      <c r="F12" s="8"/>
      <c r="G12" s="9"/>
      <c r="H12" s="8">
        <v>0</v>
      </c>
      <c r="I12" s="9">
        <v>0</v>
      </c>
      <c r="J12" s="8">
        <v>0</v>
      </c>
      <c r="K12" s="9">
        <v>0</v>
      </c>
      <c r="L12" s="8">
        <v>0</v>
      </c>
      <c r="M12" s="9">
        <v>0</v>
      </c>
      <c r="N12" s="8">
        <v>3.0581039755352979E-3</v>
      </c>
      <c r="O12" s="9">
        <v>1.000000000000036E-3</v>
      </c>
      <c r="P12" s="8">
        <v>3.0581039755352979E-3</v>
      </c>
      <c r="Q12" s="9">
        <v>1.000000000000036E-3</v>
      </c>
      <c r="R12" s="8">
        <v>3.0581039755352979E-3</v>
      </c>
      <c r="S12" s="9">
        <v>1.000000000000036E-3</v>
      </c>
      <c r="T12" s="8">
        <v>3.0581039755352979E-3</v>
      </c>
      <c r="U12" s="9">
        <v>1.000000000000036E-3</v>
      </c>
      <c r="V12" s="8">
        <v>3.0581039755351869E-2</v>
      </c>
      <c r="W12" s="9">
        <v>1.0000000000000066E-2</v>
      </c>
      <c r="X12" s="8">
        <v>2.7522935779816793E-2</v>
      </c>
      <c r="Y12" s="9">
        <v>9.000000000000067E-3</v>
      </c>
      <c r="Z12" s="8">
        <v>2.7522935779816793E-2</v>
      </c>
      <c r="AA12" s="9">
        <v>9.000000000000067E-3</v>
      </c>
      <c r="AB12" s="8">
        <v>2.7522935779816793E-2</v>
      </c>
      <c r="AC12" s="9">
        <v>9.000000000000067E-3</v>
      </c>
      <c r="AD12" s="8">
        <v>2.7522935779816793E-2</v>
      </c>
      <c r="AE12" s="9">
        <v>9.000000000000067E-3</v>
      </c>
      <c r="AF12" s="8">
        <v>4.5871559633027692E-2</v>
      </c>
      <c r="AG12" s="9">
        <v>1.5000000000000064E-2</v>
      </c>
      <c r="AH12" s="8">
        <v>4.5871559633027692E-2</v>
      </c>
      <c r="AI12" s="9">
        <v>1.5000000000000064E-2</v>
      </c>
      <c r="AJ12" s="8">
        <v>7.9510703363914415E-2</v>
      </c>
      <c r="AK12" s="9">
        <v>2.5999999999999978E-2</v>
      </c>
      <c r="AL12" s="8">
        <v>7.9510703363914415E-2</v>
      </c>
      <c r="AM12" s="9">
        <v>2.5999999999999978E-2</v>
      </c>
      <c r="AN12" s="8">
        <v>8.256880733944949E-2</v>
      </c>
      <c r="AO12" s="9">
        <v>2.6999999999999962E-2</v>
      </c>
      <c r="AP12" s="8">
        <v>-0.13761467889908274</v>
      </c>
      <c r="AQ12" s="9">
        <v>-4.5000000000000054E-2</v>
      </c>
      <c r="AS12" s="56"/>
      <c r="AU12" s="45"/>
      <c r="AV12" s="46"/>
    </row>
    <row r="13" spans="2:48" x14ac:dyDescent="0.25">
      <c r="B13" s="5" t="s">
        <v>20</v>
      </c>
      <c r="D13" s="8"/>
      <c r="E13" s="9"/>
      <c r="F13" s="8"/>
      <c r="G13" s="9"/>
      <c r="H13" s="8">
        <v>0</v>
      </c>
      <c r="I13" s="9">
        <v>0</v>
      </c>
      <c r="J13" s="8">
        <v>-2.1957165076680329E-4</v>
      </c>
      <c r="K13" s="9">
        <v>-6.3847314041943462E-4</v>
      </c>
      <c r="L13" s="8">
        <v>-2.1957165076680329E-4</v>
      </c>
      <c r="M13" s="9">
        <v>-6.3847314041943462E-4</v>
      </c>
      <c r="N13" s="8">
        <v>6.0690749236180785E-4</v>
      </c>
      <c r="O13" s="9">
        <v>1.7647730535299527E-3</v>
      </c>
      <c r="P13" s="8">
        <v>-3.5607097097589691E-4</v>
      </c>
      <c r="Q13" s="9">
        <v>-1.0353875386792714E-3</v>
      </c>
      <c r="R13" s="8">
        <v>-7.3599492103282316E-5</v>
      </c>
      <c r="S13" s="9">
        <v>-2.1401350626246924E-4</v>
      </c>
      <c r="T13" s="8">
        <v>-3.6762737364781639E-4</v>
      </c>
      <c r="U13" s="9">
        <v>-1.0689913881752635E-3</v>
      </c>
      <c r="V13" s="8">
        <v>-7.3848567268879561E-2</v>
      </c>
      <c r="W13" s="9">
        <v>-0.2147377700854502</v>
      </c>
      <c r="X13" s="8">
        <v>-4.0854616038106362E-2</v>
      </c>
      <c r="Y13" s="9">
        <v>-0.11879755383442969</v>
      </c>
      <c r="Z13" s="8">
        <v>-4.0854616038106362E-2</v>
      </c>
      <c r="AA13" s="9">
        <v>-0.11879755383442969</v>
      </c>
      <c r="AB13" s="8">
        <v>-3.9309721643072004E-2</v>
      </c>
      <c r="AC13" s="9">
        <v>-0.11430529095545872</v>
      </c>
      <c r="AD13" s="8">
        <v>-3.9309721643072004E-2</v>
      </c>
      <c r="AE13" s="9">
        <v>-0.11430529095545872</v>
      </c>
      <c r="AF13" s="8">
        <v>-4.2018872405079954E-2</v>
      </c>
      <c r="AG13" s="9">
        <v>-0.12218299278467271</v>
      </c>
      <c r="AH13" s="8">
        <v>-4.2018872405079954E-2</v>
      </c>
      <c r="AI13" s="9">
        <v>-0.12218299278467271</v>
      </c>
      <c r="AJ13" s="8">
        <v>-4.1067969809548743E-2</v>
      </c>
      <c r="AK13" s="9">
        <v>-0.11941794654905136</v>
      </c>
      <c r="AL13" s="8">
        <v>-4.1067969809548743E-2</v>
      </c>
      <c r="AM13" s="9">
        <v>-0.11941794654905136</v>
      </c>
      <c r="AN13" s="8">
        <v>-4.592641203340031E-2</v>
      </c>
      <c r="AO13" s="9">
        <v>-0.13469573160516732</v>
      </c>
      <c r="AP13" s="8">
        <v>-0.2712489370848995</v>
      </c>
      <c r="AQ13" s="9">
        <v>-0.79553512695926221</v>
      </c>
      <c r="AS13" s="56"/>
      <c r="AU13" s="45"/>
      <c r="AV13" s="46"/>
    </row>
    <row r="14" spans="2:48" x14ac:dyDescent="0.25">
      <c r="B14" s="5" t="s">
        <v>21</v>
      </c>
      <c r="D14" s="8"/>
      <c r="E14" s="9"/>
      <c r="F14" s="8"/>
      <c r="G14" s="9"/>
      <c r="H14" s="8">
        <v>0</v>
      </c>
      <c r="I14" s="9">
        <v>0</v>
      </c>
      <c r="J14" s="8">
        <v>-8.8278836992916609E-5</v>
      </c>
      <c r="K14" s="9">
        <v>-2.3623420339445659E-4</v>
      </c>
      <c r="L14" s="8">
        <v>-8.8278836992916609E-5</v>
      </c>
      <c r="M14" s="9">
        <v>-2.3623420339445659E-4</v>
      </c>
      <c r="N14" s="8">
        <v>3.9184311724382859E-4</v>
      </c>
      <c r="O14" s="9">
        <v>1.0485723397680182E-3</v>
      </c>
      <c r="P14" s="8">
        <v>-3.2904749358031449E-4</v>
      </c>
      <c r="Q14" s="9">
        <v>-8.8053122552010014E-4</v>
      </c>
      <c r="R14" s="8">
        <v>1.8654761954954857E-3</v>
      </c>
      <c r="S14" s="9">
        <v>4.9920150514610245E-3</v>
      </c>
      <c r="T14" s="8">
        <v>1.5491703085803721E-3</v>
      </c>
      <c r="U14" s="9">
        <v>4.1455803705152377E-3</v>
      </c>
      <c r="V14" s="8">
        <v>-7.1754920238186304E-2</v>
      </c>
      <c r="W14" s="9">
        <v>-0.19201619549493062</v>
      </c>
      <c r="X14" s="8">
        <v>-3.7792540606930047E-2</v>
      </c>
      <c r="Y14" s="9">
        <v>-0.1011328539052363</v>
      </c>
      <c r="Z14" s="8">
        <v>-3.7792540606930047E-2</v>
      </c>
      <c r="AA14" s="9">
        <v>-0.1011328539052363</v>
      </c>
      <c r="AB14" s="8">
        <v>-3.4640356100788972E-2</v>
      </c>
      <c r="AC14" s="9">
        <v>-9.2697606895580209E-2</v>
      </c>
      <c r="AD14" s="8">
        <v>-3.4640356100788972E-2</v>
      </c>
      <c r="AE14" s="9">
        <v>-9.2697606895580209E-2</v>
      </c>
      <c r="AF14" s="8">
        <v>-2.7035314054048243E-2</v>
      </c>
      <c r="AG14" s="9">
        <v>-7.2346511311517481E-2</v>
      </c>
      <c r="AH14" s="8">
        <v>-2.7045122813714184E-2</v>
      </c>
      <c r="AI14" s="9">
        <v>-7.2372759556339261E-2</v>
      </c>
      <c r="AJ14" s="8">
        <v>-2.5951955540417182E-2</v>
      </c>
      <c r="AK14" s="9">
        <v>-6.9447443492140534E-2</v>
      </c>
      <c r="AL14" s="8">
        <v>-2.5951955540417182E-2</v>
      </c>
      <c r="AM14" s="9">
        <v>-6.9447443492140534E-2</v>
      </c>
      <c r="AN14" s="8">
        <v>1.6267688475537945E-2</v>
      </c>
      <c r="AO14" s="9">
        <v>4.1915685354269802E-2</v>
      </c>
      <c r="AP14" s="8">
        <v>-0.23823486131085614</v>
      </c>
      <c r="AQ14" s="9">
        <v>-0.61384120443047596</v>
      </c>
      <c r="AS14" s="56"/>
      <c r="AU14" s="45"/>
      <c r="AV14" s="46"/>
    </row>
    <row r="15" spans="2:48" x14ac:dyDescent="0.25">
      <c r="B15" s="5" t="s">
        <v>22</v>
      </c>
      <c r="D15" s="8"/>
      <c r="E15" s="9"/>
      <c r="F15" s="8"/>
      <c r="G15" s="9"/>
      <c r="H15" s="8">
        <v>0</v>
      </c>
      <c r="I15" s="9">
        <v>0</v>
      </c>
      <c r="J15" s="8">
        <v>-3.1718628388610615E-4</v>
      </c>
      <c r="K15" s="9">
        <v>-8.6058881861885079E-4</v>
      </c>
      <c r="L15" s="8">
        <v>-3.1718628388610615E-4</v>
      </c>
      <c r="M15" s="9">
        <v>-8.6058881861885079E-4</v>
      </c>
      <c r="N15" s="8">
        <v>-3.8635315646278201E-3</v>
      </c>
      <c r="O15" s="9">
        <v>-1.0482521577427009E-2</v>
      </c>
      <c r="P15" s="8">
        <v>-1.712730076944502E-3</v>
      </c>
      <c r="Q15" s="9">
        <v>-4.6469738081740142E-3</v>
      </c>
      <c r="R15" s="8">
        <v>-3.0692279337196648E-3</v>
      </c>
      <c r="S15" s="9">
        <v>-8.3274194873459266E-3</v>
      </c>
      <c r="T15" s="8">
        <v>-3.4320744731450858E-3</v>
      </c>
      <c r="U15" s="9">
        <v>-9.3118935663584097E-3</v>
      </c>
      <c r="V15" s="8">
        <v>8.6503866030355869E-2</v>
      </c>
      <c r="W15" s="9">
        <v>0.23470201473076865</v>
      </c>
      <c r="X15" s="8">
        <v>8.8647902074716622E-3</v>
      </c>
      <c r="Y15" s="9">
        <v>2.4051920652067117E-2</v>
      </c>
      <c r="Z15" s="8">
        <v>8.8647902074716622E-3</v>
      </c>
      <c r="AA15" s="9">
        <v>2.4051920652067117E-2</v>
      </c>
      <c r="AB15" s="8">
        <v>8.0535395747840521E-3</v>
      </c>
      <c r="AC15" s="9">
        <v>2.1850838010551772E-2</v>
      </c>
      <c r="AD15" s="8">
        <v>8.0535395747840521E-3</v>
      </c>
      <c r="AE15" s="9">
        <v>2.1850838010551772E-2</v>
      </c>
      <c r="AF15" s="8">
        <v>7.0031249905933013E-3</v>
      </c>
      <c r="AG15" s="9">
        <v>1.9000856494978773E-2</v>
      </c>
      <c r="AH15" s="8">
        <v>6.9714955569510906E-3</v>
      </c>
      <c r="AI15" s="9">
        <v>1.8915039616019234E-2</v>
      </c>
      <c r="AJ15" s="8">
        <v>7.7029110075961249E-3</v>
      </c>
      <c r="AK15" s="9">
        <v>2.0899513695031735E-2</v>
      </c>
      <c r="AL15" s="8">
        <v>7.7029110075961249E-3</v>
      </c>
      <c r="AM15" s="9">
        <v>2.0899513695031735E-2</v>
      </c>
      <c r="AN15" s="8">
        <v>-2.5115159110547625E-2</v>
      </c>
      <c r="AO15" s="9">
        <v>-7.2458997276753118E-2</v>
      </c>
      <c r="AP15" s="8">
        <v>-0.24486195080119333</v>
      </c>
      <c r="AQ15" s="9">
        <v>-0.70644391891719305</v>
      </c>
      <c r="AS15" s="56"/>
      <c r="AU15" s="45"/>
      <c r="AV15" s="46"/>
    </row>
    <row r="16" spans="2:48" x14ac:dyDescent="0.25">
      <c r="B16" s="5" t="s">
        <v>90</v>
      </c>
      <c r="D16" s="8"/>
      <c r="E16" s="9"/>
      <c r="F16" s="8"/>
      <c r="G16" s="9"/>
      <c r="H16" s="8" t="s">
        <v>93</v>
      </c>
      <c r="I16" s="9">
        <v>0</v>
      </c>
      <c r="J16" s="8" t="s">
        <v>93</v>
      </c>
      <c r="K16" s="9">
        <v>0</v>
      </c>
      <c r="L16" s="8" t="s">
        <v>93</v>
      </c>
      <c r="M16" s="9">
        <v>0</v>
      </c>
      <c r="N16" s="8" t="s">
        <v>93</v>
      </c>
      <c r="O16" s="9">
        <v>0</v>
      </c>
      <c r="P16" s="8" t="s">
        <v>93</v>
      </c>
      <c r="Q16" s="9">
        <v>0</v>
      </c>
      <c r="R16" s="8" t="s">
        <v>93</v>
      </c>
      <c r="S16" s="9">
        <v>0</v>
      </c>
      <c r="T16" s="8" t="s">
        <v>93</v>
      </c>
      <c r="U16" s="9">
        <v>0</v>
      </c>
      <c r="V16" s="8" t="s">
        <v>93</v>
      </c>
      <c r="W16" s="9">
        <v>0</v>
      </c>
      <c r="X16" s="8" t="s">
        <v>93</v>
      </c>
      <c r="Y16" s="9">
        <v>0</v>
      </c>
      <c r="Z16" s="8" t="s">
        <v>93</v>
      </c>
      <c r="AA16" s="9">
        <v>0</v>
      </c>
      <c r="AB16" s="8" t="s">
        <v>93</v>
      </c>
      <c r="AC16" s="9">
        <v>0</v>
      </c>
      <c r="AD16" s="8" t="s">
        <v>93</v>
      </c>
      <c r="AE16" s="9">
        <v>0</v>
      </c>
      <c r="AF16" s="8" t="s">
        <v>93</v>
      </c>
      <c r="AG16" s="9">
        <v>0</v>
      </c>
      <c r="AH16" s="8" t="s">
        <v>93</v>
      </c>
      <c r="AI16" s="9">
        <v>0</v>
      </c>
      <c r="AJ16" s="8" t="s">
        <v>93</v>
      </c>
      <c r="AK16" s="9">
        <v>0</v>
      </c>
      <c r="AL16" s="8" t="s">
        <v>93</v>
      </c>
      <c r="AM16" s="9">
        <v>0</v>
      </c>
      <c r="AN16" s="8" t="s">
        <v>93</v>
      </c>
      <c r="AO16" s="9">
        <v>0</v>
      </c>
      <c r="AP16" s="8" t="s">
        <v>93</v>
      </c>
      <c r="AQ16" s="9">
        <v>0</v>
      </c>
      <c r="AU16" s="45"/>
      <c r="AV16" s="46"/>
    </row>
    <row r="17" spans="2:48" x14ac:dyDescent="0.25">
      <c r="B17" s="5" t="s">
        <v>91</v>
      </c>
      <c r="D17" s="8"/>
      <c r="E17" s="9"/>
      <c r="F17" s="8"/>
      <c r="G17" s="9"/>
      <c r="H17" s="8" t="s">
        <v>93</v>
      </c>
      <c r="I17" s="9">
        <v>0</v>
      </c>
      <c r="J17" s="8" t="s">
        <v>93</v>
      </c>
      <c r="K17" s="9">
        <v>0</v>
      </c>
      <c r="L17" s="8" t="s">
        <v>93</v>
      </c>
      <c r="M17" s="9">
        <v>0</v>
      </c>
      <c r="N17" s="8" t="s">
        <v>93</v>
      </c>
      <c r="O17" s="9">
        <v>0</v>
      </c>
      <c r="P17" s="8" t="s">
        <v>93</v>
      </c>
      <c r="Q17" s="9">
        <v>0</v>
      </c>
      <c r="R17" s="8" t="s">
        <v>93</v>
      </c>
      <c r="S17" s="9">
        <v>0</v>
      </c>
      <c r="T17" s="8" t="s">
        <v>93</v>
      </c>
      <c r="U17" s="9">
        <v>0</v>
      </c>
      <c r="V17" s="8" t="s">
        <v>93</v>
      </c>
      <c r="W17" s="9">
        <v>0</v>
      </c>
      <c r="X17" s="8" t="s">
        <v>93</v>
      </c>
      <c r="Y17" s="9">
        <v>0</v>
      </c>
      <c r="Z17" s="8" t="s">
        <v>93</v>
      </c>
      <c r="AA17" s="9">
        <v>0</v>
      </c>
      <c r="AB17" s="8" t="s">
        <v>93</v>
      </c>
      <c r="AC17" s="9">
        <v>0</v>
      </c>
      <c r="AD17" s="8" t="s">
        <v>93</v>
      </c>
      <c r="AE17" s="9">
        <v>0</v>
      </c>
      <c r="AF17" s="8" t="s">
        <v>93</v>
      </c>
      <c r="AG17" s="9">
        <v>0</v>
      </c>
      <c r="AH17" s="8" t="s">
        <v>93</v>
      </c>
      <c r="AI17" s="9">
        <v>0</v>
      </c>
      <c r="AJ17" s="8" t="s">
        <v>93</v>
      </c>
      <c r="AK17" s="9">
        <v>0</v>
      </c>
      <c r="AL17" s="8" t="s">
        <v>93</v>
      </c>
      <c r="AM17" s="9">
        <v>0</v>
      </c>
      <c r="AN17" s="8" t="s">
        <v>93</v>
      </c>
      <c r="AO17" s="9">
        <v>0</v>
      </c>
      <c r="AP17" s="8" t="s">
        <v>93</v>
      </c>
      <c r="AQ17" s="9">
        <v>0</v>
      </c>
      <c r="AU17" s="45"/>
      <c r="AV17" s="46"/>
    </row>
    <row r="18" spans="2:48" x14ac:dyDescent="0.25">
      <c r="B18" s="5" t="s">
        <v>23</v>
      </c>
      <c r="D18" s="8"/>
      <c r="E18" s="9"/>
      <c r="F18" s="8"/>
      <c r="G18" s="9"/>
      <c r="H18" s="8">
        <v>0</v>
      </c>
      <c r="I18" s="9">
        <v>0</v>
      </c>
      <c r="J18" s="8">
        <v>-2.0529219443199409E-4</v>
      </c>
      <c r="K18" s="9">
        <v>-5.6415740878141348E-4</v>
      </c>
      <c r="L18" s="8">
        <v>-2.0529219443199409E-4</v>
      </c>
      <c r="M18" s="9">
        <v>-5.6415740878141348E-4</v>
      </c>
      <c r="N18" s="8">
        <v>1.0792348913750693E-3</v>
      </c>
      <c r="O18" s="9">
        <v>2.9658134907142534E-3</v>
      </c>
      <c r="P18" s="8">
        <v>-2.9879318369063768E-5</v>
      </c>
      <c r="Q18" s="9">
        <v>-8.2110471242698236E-5</v>
      </c>
      <c r="R18" s="8">
        <v>3.4629006174102805E-4</v>
      </c>
      <c r="S18" s="9">
        <v>9.5162947845723548E-4</v>
      </c>
      <c r="T18" s="8">
        <v>-8.708552278702264E-5</v>
      </c>
      <c r="U18" s="9">
        <v>-2.3931714994731066E-4</v>
      </c>
      <c r="V18" s="8">
        <v>2.1499315638437988E-2</v>
      </c>
      <c r="W18" s="9">
        <v>5.9081633545379465E-2</v>
      </c>
      <c r="X18" s="8">
        <v>1.0558531022301976E-2</v>
      </c>
      <c r="Y18" s="9">
        <v>2.9015586873931382E-2</v>
      </c>
      <c r="Z18" s="8">
        <v>1.0558531022301976E-2</v>
      </c>
      <c r="AA18" s="9">
        <v>2.9015586873931382E-2</v>
      </c>
      <c r="AB18" s="8">
        <v>9.8584765884908165E-3</v>
      </c>
      <c r="AC18" s="9">
        <v>2.7091787985826149E-2</v>
      </c>
      <c r="AD18" s="8">
        <v>9.8584765884908165E-3</v>
      </c>
      <c r="AE18" s="9">
        <v>2.7091787985826149E-2</v>
      </c>
      <c r="AF18" s="8">
        <v>9.9521714252892579E-3</v>
      </c>
      <c r="AG18" s="9">
        <v>2.7349267996162697E-2</v>
      </c>
      <c r="AH18" s="8">
        <v>1.0053564719141761E-2</v>
      </c>
      <c r="AI18" s="9">
        <v>2.7627903908677164E-2</v>
      </c>
      <c r="AJ18" s="8">
        <v>1.042579723463577E-2</v>
      </c>
      <c r="AK18" s="9">
        <v>2.8650825077143276E-2</v>
      </c>
      <c r="AL18" s="8">
        <v>1.042579723463577E-2</v>
      </c>
      <c r="AM18" s="9">
        <v>2.8650825077143276E-2</v>
      </c>
      <c r="AN18" s="8">
        <v>1.2520306640646961E-2</v>
      </c>
      <c r="AO18" s="9">
        <v>3.4603024125377087E-2</v>
      </c>
      <c r="AP18" s="8">
        <v>-0.20837989503547727</v>
      </c>
      <c r="AQ18" s="9">
        <v>-0.57591037840455916</v>
      </c>
      <c r="AS18" s="56"/>
      <c r="AU18" s="45"/>
      <c r="AV18" s="46"/>
    </row>
    <row r="19" spans="2:48" x14ac:dyDescent="0.25">
      <c r="B19" s="5" t="s">
        <v>24</v>
      </c>
      <c r="D19" s="8"/>
      <c r="E19" s="9"/>
      <c r="F19" s="8"/>
      <c r="G19" s="9"/>
      <c r="H19" s="8">
        <v>0</v>
      </c>
      <c r="I19" s="9">
        <v>0</v>
      </c>
      <c r="J19" s="8">
        <v>-7.91915196495796E-4</v>
      </c>
      <c r="K19" s="9">
        <v>-1.998943065301872E-3</v>
      </c>
      <c r="L19" s="8">
        <v>-7.91915196495796E-4</v>
      </c>
      <c r="M19" s="9">
        <v>-1.998943065301872E-3</v>
      </c>
      <c r="N19" s="8">
        <v>1.9248006679000174E-3</v>
      </c>
      <c r="O19" s="9">
        <v>4.858559305608327E-3</v>
      </c>
      <c r="P19" s="8">
        <v>7.4710410032219343E-4</v>
      </c>
      <c r="Q19" s="9">
        <v>1.8858314210988664E-3</v>
      </c>
      <c r="R19" s="8">
        <v>3.2271615928525232E-3</v>
      </c>
      <c r="S19" s="9">
        <v>8.1459635011248456E-3</v>
      </c>
      <c r="T19" s="8">
        <v>3.0781986557966157E-3</v>
      </c>
      <c r="U19" s="9">
        <v>7.7699529998335902E-3</v>
      </c>
      <c r="V19" s="8">
        <v>2.4711339798513698E-2</v>
      </c>
      <c r="W19" s="9">
        <v>6.2376074538202687E-2</v>
      </c>
      <c r="X19" s="8">
        <v>1.4433771154964914E-2</v>
      </c>
      <c r="Y19" s="9">
        <v>3.6433556123233478E-2</v>
      </c>
      <c r="Z19" s="8">
        <v>1.4433771154964914E-2</v>
      </c>
      <c r="AA19" s="9">
        <v>3.6433556123233478E-2</v>
      </c>
      <c r="AB19" s="8">
        <v>1.3318845113624356E-2</v>
      </c>
      <c r="AC19" s="9">
        <v>3.3619272865981049E-2</v>
      </c>
      <c r="AD19" s="8">
        <v>1.3318845113624356E-2</v>
      </c>
      <c r="AE19" s="9">
        <v>3.3619272865981049E-2</v>
      </c>
      <c r="AF19" s="8">
        <v>1.3391933210044282E-2</v>
      </c>
      <c r="AG19" s="9">
        <v>3.3803760983068781E-2</v>
      </c>
      <c r="AH19" s="8">
        <v>1.3493875950668421E-2</v>
      </c>
      <c r="AI19" s="9">
        <v>3.4061083655155588E-2</v>
      </c>
      <c r="AJ19" s="8">
        <v>1.2964915218754758E-2</v>
      </c>
      <c r="AK19" s="9">
        <v>3.2725887170033788E-2</v>
      </c>
      <c r="AL19" s="8">
        <v>1.2964915218754758E-2</v>
      </c>
      <c r="AM19" s="9">
        <v>3.2725887170033788E-2</v>
      </c>
      <c r="AN19" s="8">
        <v>1.8990196322646646E-2</v>
      </c>
      <c r="AO19" s="9">
        <v>4.6639354234775311E-2</v>
      </c>
      <c r="AP19" s="8">
        <v>-0.21513162420557408</v>
      </c>
      <c r="AQ19" s="9">
        <v>-0.52835683517714704</v>
      </c>
      <c r="AS19" s="56"/>
      <c r="AU19" s="45"/>
      <c r="AV19" s="46"/>
    </row>
    <row r="20" spans="2:48" x14ac:dyDescent="0.25">
      <c r="B20" s="5" t="s">
        <v>25</v>
      </c>
      <c r="D20" s="8"/>
      <c r="E20" s="9"/>
      <c r="F20" s="8"/>
      <c r="G20" s="9"/>
      <c r="H20" s="8">
        <v>0</v>
      </c>
      <c r="I20" s="9">
        <v>0</v>
      </c>
      <c r="J20" s="8">
        <v>1.1497412615635305E-4</v>
      </c>
      <c r="K20" s="9">
        <v>2.3020213131731614E-4</v>
      </c>
      <c r="L20" s="8">
        <v>1.1497412615635305E-4</v>
      </c>
      <c r="M20" s="9">
        <v>2.3020213131731614E-4</v>
      </c>
      <c r="N20" s="8">
        <v>-2.1129156777000002E-4</v>
      </c>
      <c r="O20" s="9">
        <v>-4.2304969697174626E-4</v>
      </c>
      <c r="P20" s="8">
        <v>-8.9522771625494268E-4</v>
      </c>
      <c r="Q20" s="9">
        <v>-1.7924322209331659E-3</v>
      </c>
      <c r="R20" s="8">
        <v>-2.7962013498318283E-3</v>
      </c>
      <c r="S20" s="9">
        <v>-5.5985771046304488E-3</v>
      </c>
      <c r="T20" s="8">
        <v>-2.9146620685877034E-3</v>
      </c>
      <c r="U20" s="9">
        <v>-5.8357601200326892E-3</v>
      </c>
      <c r="V20" s="8">
        <v>2.3067220484249029E-2</v>
      </c>
      <c r="W20" s="9">
        <v>4.6185376628312493E-2</v>
      </c>
      <c r="X20" s="8">
        <v>1.9142688114816009E-2</v>
      </c>
      <c r="Y20" s="9">
        <v>3.8327645971251725E-2</v>
      </c>
      <c r="Z20" s="8">
        <v>1.9142688114816009E-2</v>
      </c>
      <c r="AA20" s="9">
        <v>3.8327645971251725E-2</v>
      </c>
      <c r="AB20" s="8">
        <v>2.1901545875931294E-2</v>
      </c>
      <c r="AC20" s="9">
        <v>4.3851453438564593E-2</v>
      </c>
      <c r="AD20" s="8">
        <v>2.1901545875931294E-2</v>
      </c>
      <c r="AE20" s="9">
        <v>4.3851453438564593E-2</v>
      </c>
      <c r="AF20" s="8">
        <v>2.1980353660216112E-2</v>
      </c>
      <c r="AG20" s="9">
        <v>4.4009243025780707E-2</v>
      </c>
      <c r="AH20" s="8">
        <v>2.1901545875931294E-2</v>
      </c>
      <c r="AI20" s="9">
        <v>4.3851453438564593E-2</v>
      </c>
      <c r="AJ20" s="8">
        <v>2.2138809545428906E-2</v>
      </c>
      <c r="AK20" s="9">
        <v>4.4326504689036768E-2</v>
      </c>
      <c r="AL20" s="8">
        <v>2.2138809545428906E-2</v>
      </c>
      <c r="AM20" s="9">
        <v>4.4326504689036768E-2</v>
      </c>
      <c r="AN20" s="8">
        <v>2.2237548455450673E-2</v>
      </c>
      <c r="AO20" s="9">
        <v>4.4413213100774167E-2</v>
      </c>
      <c r="AP20" s="8">
        <v>-0.23286418630401484</v>
      </c>
      <c r="AQ20" s="9">
        <v>-0.4650803460002601</v>
      </c>
      <c r="AS20" s="56"/>
      <c r="AU20" s="45"/>
      <c r="AV20" s="46"/>
    </row>
    <row r="21" spans="2:48" x14ac:dyDescent="0.25">
      <c r="B21" s="5" t="s">
        <v>78</v>
      </c>
      <c r="D21" s="8"/>
      <c r="E21" s="9"/>
      <c r="F21" s="8"/>
      <c r="G21" s="9"/>
      <c r="H21" s="8">
        <v>0</v>
      </c>
      <c r="I21" s="9">
        <v>0</v>
      </c>
      <c r="J21" s="8">
        <v>3.7864445285862303E-4</v>
      </c>
      <c r="K21" s="9">
        <v>9.9999999999978383E-4</v>
      </c>
      <c r="L21" s="8">
        <v>3.7864445285862303E-4</v>
      </c>
      <c r="M21" s="9">
        <v>9.9999999999978383E-4</v>
      </c>
      <c r="N21" s="8">
        <v>-4.9223778871638757E-3</v>
      </c>
      <c r="O21" s="9">
        <v>-1.2999999999999786E-2</v>
      </c>
      <c r="P21" s="8">
        <v>3.7864445285875625E-3</v>
      </c>
      <c r="Q21" s="9">
        <v>9.9999999999997868E-3</v>
      </c>
      <c r="R21" s="8">
        <v>4.1650889814464076E-3</v>
      </c>
      <c r="S21" s="9">
        <v>1.1000000000000221E-2</v>
      </c>
      <c r="T21" s="8">
        <v>4.1650889814464076E-3</v>
      </c>
      <c r="U21" s="9">
        <v>1.1000000000000221E-2</v>
      </c>
      <c r="V21" s="8">
        <v>4.6194623248769329E-2</v>
      </c>
      <c r="W21" s="9">
        <v>0.12199999999999959</v>
      </c>
      <c r="X21" s="8">
        <v>4.0893600908746608E-2</v>
      </c>
      <c r="Y21" s="9">
        <v>0.10800000000000003</v>
      </c>
      <c r="Z21" s="8">
        <v>4.0893600908746608E-2</v>
      </c>
      <c r="AA21" s="9">
        <v>0.10800000000000003</v>
      </c>
      <c r="AB21" s="8">
        <v>3.2942067398712638E-2</v>
      </c>
      <c r="AC21" s="9">
        <v>8.7000000000000355E-2</v>
      </c>
      <c r="AD21" s="8">
        <v>3.2942067398712638E-2</v>
      </c>
      <c r="AE21" s="9">
        <v>8.7000000000000355E-2</v>
      </c>
      <c r="AF21" s="8">
        <v>3.2942067398712638E-2</v>
      </c>
      <c r="AG21" s="9">
        <v>8.7000000000000355E-2</v>
      </c>
      <c r="AH21" s="8">
        <v>3.7107156380158823E-2</v>
      </c>
      <c r="AI21" s="9">
        <v>9.7999999999999601E-2</v>
      </c>
      <c r="AJ21" s="8">
        <v>3.67285119273002E-2</v>
      </c>
      <c r="AK21" s="9">
        <v>9.6999999999999822E-2</v>
      </c>
      <c r="AL21" s="8">
        <v>3.67285119273002E-2</v>
      </c>
      <c r="AM21" s="9">
        <v>9.6999999999999822E-2</v>
      </c>
      <c r="AN21" s="8">
        <v>1.7417644831503321E-2</v>
      </c>
      <c r="AO21" s="9">
        <v>4.6000000000000013E-2</v>
      </c>
      <c r="AP21" s="8">
        <v>-0.15751609238924646</v>
      </c>
      <c r="AQ21" s="9">
        <v>-0.41599999999999981</v>
      </c>
      <c r="AS21" s="56"/>
      <c r="AU21" s="45"/>
      <c r="AV21" s="46"/>
    </row>
    <row r="22" spans="2:48" x14ac:dyDescent="0.25">
      <c r="B22" s="5" t="s">
        <v>79</v>
      </c>
      <c r="D22" s="8"/>
      <c r="E22" s="9"/>
      <c r="F22" s="8"/>
      <c r="G22" s="9"/>
      <c r="H22" s="8">
        <v>0</v>
      </c>
      <c r="I22" s="9">
        <v>0</v>
      </c>
      <c r="J22" s="8">
        <v>0</v>
      </c>
      <c r="K22" s="9">
        <v>0</v>
      </c>
      <c r="L22" s="8">
        <v>0</v>
      </c>
      <c r="M22" s="9">
        <v>0</v>
      </c>
      <c r="N22" s="8">
        <v>-3.3036009250082543E-3</v>
      </c>
      <c r="O22" s="9">
        <v>-1.000000000000012E-2</v>
      </c>
      <c r="P22" s="8">
        <v>4.2946812025108638E-3</v>
      </c>
      <c r="Q22" s="9">
        <v>1.3000000000000053E-2</v>
      </c>
      <c r="R22" s="8">
        <v>4.6250412950115116E-3</v>
      </c>
      <c r="S22" s="9">
        <v>1.3999999999999863E-2</v>
      </c>
      <c r="T22" s="8">
        <v>4.6250412950115116E-3</v>
      </c>
      <c r="U22" s="9">
        <v>1.3999999999999863E-2</v>
      </c>
      <c r="V22" s="8">
        <v>4.592005285761469E-2</v>
      </c>
      <c r="W22" s="9">
        <v>0.13899999999999985</v>
      </c>
      <c r="X22" s="8">
        <v>4.0634291377601439E-2</v>
      </c>
      <c r="Y22" s="9">
        <v>0.12299999999999985</v>
      </c>
      <c r="Z22" s="8">
        <v>4.0964651470102309E-2</v>
      </c>
      <c r="AA22" s="9">
        <v>0.12399999999999964</v>
      </c>
      <c r="AB22" s="8">
        <v>3.2375289065080803E-2</v>
      </c>
      <c r="AC22" s="9">
        <v>9.7999999999999546E-2</v>
      </c>
      <c r="AD22" s="8">
        <v>3.2375289065080803E-2</v>
      </c>
      <c r="AE22" s="9">
        <v>9.7999999999999546E-2</v>
      </c>
      <c r="AF22" s="8">
        <v>3.501816980508754E-2</v>
      </c>
      <c r="AG22" s="9">
        <v>0.10600000000000005</v>
      </c>
      <c r="AH22" s="8">
        <v>3.6339610175090797E-2</v>
      </c>
      <c r="AI22" s="9">
        <v>0.10999999999999979</v>
      </c>
      <c r="AJ22" s="8">
        <v>1.6518004625041272E-2</v>
      </c>
      <c r="AK22" s="9">
        <v>5.0000000000000086E-2</v>
      </c>
      <c r="AL22" s="8">
        <v>1.6518004625041272E-2</v>
      </c>
      <c r="AM22" s="9">
        <v>5.0000000000000086E-2</v>
      </c>
      <c r="AN22" s="8">
        <v>-3.6339610175092352E-3</v>
      </c>
      <c r="AO22" s="9">
        <v>-1.1000000000000346E-2</v>
      </c>
      <c r="AP22" s="8">
        <v>-0.16121572514040317</v>
      </c>
      <c r="AQ22" s="9">
        <v>-0.48800000000000032</v>
      </c>
      <c r="AS22" s="56"/>
      <c r="AU22" s="45"/>
      <c r="AV22" s="46"/>
    </row>
    <row r="23" spans="2:48" x14ac:dyDescent="0.25">
      <c r="B23" s="5" t="s">
        <v>80</v>
      </c>
      <c r="D23" s="8"/>
      <c r="E23" s="9"/>
      <c r="F23" s="8"/>
      <c r="G23" s="9"/>
      <c r="H23" s="8">
        <v>0</v>
      </c>
      <c r="I23" s="9">
        <v>0</v>
      </c>
      <c r="J23" s="8">
        <v>0</v>
      </c>
      <c r="K23" s="9">
        <v>0</v>
      </c>
      <c r="L23" s="8">
        <v>0</v>
      </c>
      <c r="M23" s="9">
        <v>0</v>
      </c>
      <c r="N23" s="8">
        <v>-1.2340600575895255E-3</v>
      </c>
      <c r="O23" s="9">
        <v>-6.0000000000004512E-3</v>
      </c>
      <c r="P23" s="8">
        <v>3.0851501439734808E-3</v>
      </c>
      <c r="Q23" s="9">
        <v>1.4999999999999389E-2</v>
      </c>
      <c r="R23" s="8">
        <v>3.4965034965033226E-3</v>
      </c>
      <c r="S23" s="9">
        <v>1.6999999999999252E-2</v>
      </c>
      <c r="T23" s="8">
        <v>3.2908268202385127E-3</v>
      </c>
      <c r="U23" s="9">
        <v>1.5999999999999754E-2</v>
      </c>
      <c r="V23" s="8">
        <v>4.6482928835869908E-2</v>
      </c>
      <c r="W23" s="9">
        <v>0.2259999999999999</v>
      </c>
      <c r="X23" s="8">
        <v>4.1135335252982408E-2</v>
      </c>
      <c r="Y23" s="9">
        <v>0.20000000000000084</v>
      </c>
      <c r="Z23" s="8">
        <v>4.1135335252982408E-2</v>
      </c>
      <c r="AA23" s="9">
        <v>0.20000000000000084</v>
      </c>
      <c r="AB23" s="8">
        <v>3.5787741670094464E-2</v>
      </c>
      <c r="AC23" s="9">
        <v>0.17399999999999918</v>
      </c>
      <c r="AD23" s="8">
        <v>3.5787741670094464E-2</v>
      </c>
      <c r="AE23" s="9">
        <v>0.17399999999999918</v>
      </c>
      <c r="AF23" s="8">
        <v>-8.0213903743314718E-3</v>
      </c>
      <c r="AG23" s="9">
        <v>-3.8999999999999459E-2</v>
      </c>
      <c r="AH23" s="8">
        <v>-6.5816536404772474E-3</v>
      </c>
      <c r="AI23" s="9">
        <v>-3.2000000000000375E-2</v>
      </c>
      <c r="AJ23" s="8">
        <v>-2.9617441382147391E-2</v>
      </c>
      <c r="AK23" s="9">
        <v>-0.14400000000000041</v>
      </c>
      <c r="AL23" s="8">
        <v>-2.9617441382147391E-2</v>
      </c>
      <c r="AM23" s="9">
        <v>-0.14400000000000041</v>
      </c>
      <c r="AN23" s="8">
        <v>-5.1213492389962867E-2</v>
      </c>
      <c r="AO23" s="9">
        <v>-0.2489999999999995</v>
      </c>
      <c r="AP23" s="8">
        <v>-0.22007404360345539</v>
      </c>
      <c r="AQ23" s="9">
        <v>-1.0700000000000003</v>
      </c>
      <c r="AS23" s="56"/>
      <c r="AU23" s="45"/>
      <c r="AV23" s="46"/>
    </row>
    <row r="24" spans="2:48" x14ac:dyDescent="0.25">
      <c r="B24" s="5" t="s">
        <v>81</v>
      </c>
      <c r="D24" s="8"/>
      <c r="E24" s="9"/>
      <c r="F24" s="8"/>
      <c r="G24" s="9"/>
      <c r="H24" s="8" t="s">
        <v>93</v>
      </c>
      <c r="I24" s="9">
        <v>0</v>
      </c>
      <c r="J24" s="8" t="s">
        <v>93</v>
      </c>
      <c r="K24" s="9">
        <v>0</v>
      </c>
      <c r="L24" s="8" t="s">
        <v>93</v>
      </c>
      <c r="M24" s="9">
        <v>0</v>
      </c>
      <c r="N24" s="8" t="s">
        <v>93</v>
      </c>
      <c r="O24" s="9">
        <v>0</v>
      </c>
      <c r="P24" s="8" t="s">
        <v>93</v>
      </c>
      <c r="Q24" s="9">
        <v>0</v>
      </c>
      <c r="R24" s="8" t="s">
        <v>93</v>
      </c>
      <c r="S24" s="9">
        <v>0</v>
      </c>
      <c r="T24" s="8" t="s">
        <v>93</v>
      </c>
      <c r="U24" s="9">
        <v>0</v>
      </c>
      <c r="V24" s="8" t="s">
        <v>93</v>
      </c>
      <c r="W24" s="9">
        <v>0</v>
      </c>
      <c r="X24" s="8" t="s">
        <v>93</v>
      </c>
      <c r="Y24" s="9">
        <v>0</v>
      </c>
      <c r="Z24" s="8" t="s">
        <v>93</v>
      </c>
      <c r="AA24" s="9">
        <v>0</v>
      </c>
      <c r="AB24" s="8" t="s">
        <v>93</v>
      </c>
      <c r="AC24" s="9">
        <v>0</v>
      </c>
      <c r="AD24" s="8" t="s">
        <v>93</v>
      </c>
      <c r="AE24" s="9">
        <v>0</v>
      </c>
      <c r="AF24" s="8" t="s">
        <v>93</v>
      </c>
      <c r="AG24" s="9">
        <v>0</v>
      </c>
      <c r="AH24" s="8" t="s">
        <v>93</v>
      </c>
      <c r="AI24" s="9">
        <v>0</v>
      </c>
      <c r="AJ24" s="8" t="s">
        <v>93</v>
      </c>
      <c r="AK24" s="9">
        <v>0</v>
      </c>
      <c r="AL24" s="8" t="s">
        <v>93</v>
      </c>
      <c r="AM24" s="9">
        <v>0</v>
      </c>
      <c r="AN24" s="8" t="s">
        <v>93</v>
      </c>
      <c r="AO24" s="9">
        <v>0</v>
      </c>
      <c r="AP24" s="8" t="s">
        <v>93</v>
      </c>
      <c r="AQ24" s="9">
        <v>0</v>
      </c>
      <c r="AU24" s="45"/>
      <c r="AV24" s="46"/>
    </row>
    <row r="25" spans="2:48" ht="16.5" thickBot="1" x14ac:dyDescent="0.3">
      <c r="B25" s="5" t="s">
        <v>26</v>
      </c>
      <c r="D25" s="10"/>
      <c r="E25" s="11"/>
      <c r="F25" s="10"/>
      <c r="G25" s="11"/>
      <c r="H25" s="10">
        <v>0</v>
      </c>
      <c r="I25" s="11">
        <v>0</v>
      </c>
      <c r="J25" s="10">
        <v>9.5526649071864256E-5</v>
      </c>
      <c r="K25" s="11">
        <v>2.9198191167507302E-4</v>
      </c>
      <c r="L25" s="10">
        <v>9.5526649071864256E-5</v>
      </c>
      <c r="M25" s="11">
        <v>2.9198191167507302E-4</v>
      </c>
      <c r="N25" s="10">
        <v>-3.4024117793632902E-3</v>
      </c>
      <c r="O25" s="11">
        <v>-1.0399639318408694E-2</v>
      </c>
      <c r="P25" s="10">
        <v>4.2894071428829506E-3</v>
      </c>
      <c r="Q25" s="11">
        <v>1.3110784369591164E-2</v>
      </c>
      <c r="R25" s="10">
        <v>4.5725040074231504E-3</v>
      </c>
      <c r="S25" s="11">
        <v>1.3976083890727053E-2</v>
      </c>
      <c r="T25" s="10">
        <v>4.3560133269890944E-3</v>
      </c>
      <c r="U25" s="11">
        <v>1.3314369454524433E-2</v>
      </c>
      <c r="V25" s="10">
        <v>4.6006710566578235E-2</v>
      </c>
      <c r="W25" s="11">
        <v>0.14062177865148512</v>
      </c>
      <c r="X25" s="10">
        <v>4.0778593966120491E-2</v>
      </c>
      <c r="Y25" s="11">
        <v>0.12464178255309399</v>
      </c>
      <c r="Z25" s="10">
        <v>4.0778593966120491E-2</v>
      </c>
      <c r="AA25" s="11">
        <v>0.12464178255309399</v>
      </c>
      <c r="AB25" s="10">
        <v>3.2718940012302689E-2</v>
      </c>
      <c r="AC25" s="11">
        <v>0.1000070529594365</v>
      </c>
      <c r="AD25" s="10">
        <v>3.2718940012302689E-2</v>
      </c>
      <c r="AE25" s="11">
        <v>0.1000070529594365</v>
      </c>
      <c r="AF25" s="10">
        <v>3.2962682419341638E-2</v>
      </c>
      <c r="AG25" s="11">
        <v>0.10075206364132419</v>
      </c>
      <c r="AH25" s="10">
        <v>3.4718876602202187E-2</v>
      </c>
      <c r="AI25" s="11">
        <v>0.10611995772916298</v>
      </c>
      <c r="AJ25" s="10">
        <v>1.7379896974439646E-2</v>
      </c>
      <c r="AK25" s="11">
        <v>5.3122511808107897E-2</v>
      </c>
      <c r="AL25" s="10">
        <v>1.7379896974439646E-2</v>
      </c>
      <c r="AM25" s="11">
        <v>5.3122511808107897E-2</v>
      </c>
      <c r="AN25" s="10">
        <v>-3.2774560817565579E-3</v>
      </c>
      <c r="AO25" s="11">
        <v>-1.0237223371792319E-2</v>
      </c>
      <c r="AP25" s="10">
        <v>-0.16547819488028115</v>
      </c>
      <c r="AQ25" s="11">
        <v>-0.51687565047172612</v>
      </c>
      <c r="AS25" s="56"/>
      <c r="AU25" s="45"/>
      <c r="AV25" s="46"/>
    </row>
    <row r="26" spans="2:48" ht="7.5" customHeight="1" x14ac:dyDescent="0.25"/>
    <row r="27" spans="2:48" ht="3" customHeight="1" thickBot="1" x14ac:dyDescent="0.3"/>
    <row r="28" spans="2:48" ht="72.75" customHeight="1" x14ac:dyDescent="0.25">
      <c r="D28" s="57"/>
      <c r="E28" s="58"/>
      <c r="F28" s="57"/>
      <c r="G28" s="58"/>
      <c r="H28" s="57" t="s">
        <v>92</v>
      </c>
      <c r="I28" s="58"/>
      <c r="J28" s="57" t="s">
        <v>0</v>
      </c>
      <c r="K28" s="58"/>
      <c r="L28" s="57" t="s">
        <v>32</v>
      </c>
      <c r="M28" s="58"/>
      <c r="N28" s="57" t="str">
        <f>N4</f>
        <v>Table 1020: Change In 500MW Model</v>
      </c>
      <c r="O28" s="58"/>
      <c r="P28" s="57" t="str">
        <f>P4</f>
        <v>Table 1022 - 1028: service model inputs</v>
      </c>
      <c r="Q28" s="58"/>
      <c r="R28" s="57" t="str">
        <f>R4</f>
        <v>Table 1032: LAF values</v>
      </c>
      <c r="S28" s="58"/>
      <c r="T28" s="57" t="s">
        <v>33</v>
      </c>
      <c r="U28" s="58"/>
      <c r="V28" s="57" t="str">
        <f>V4</f>
        <v>Table 1041: load characteristics (Load Factor)</v>
      </c>
      <c r="W28" s="58"/>
      <c r="X28" s="57" t="str">
        <f>X4</f>
        <v>Table 1041: load characteristics (Coincidence Factor)</v>
      </c>
      <c r="Y28" s="58"/>
      <c r="Z28" s="57" t="str">
        <f>Z4</f>
        <v>Table 1055: NGC exit</v>
      </c>
      <c r="AA28" s="58"/>
      <c r="AB28" s="57" t="str">
        <f>AB4</f>
        <v>Table 1059: Otex</v>
      </c>
      <c r="AC28" s="58"/>
      <c r="AD28" s="57" t="str">
        <f>AD4</f>
        <v>Table 1060: Customer Contribs</v>
      </c>
      <c r="AE28" s="58"/>
      <c r="AF28" s="57" t="str">
        <f>AF4</f>
        <v>Table 1061/1062: TPR data</v>
      </c>
      <c r="AG28" s="58"/>
      <c r="AH28" s="57" t="s">
        <v>34</v>
      </c>
      <c r="AI28" s="58"/>
      <c r="AJ28" s="57" t="str">
        <f>AJ4</f>
        <v>Table 1069: Peaking probabailities</v>
      </c>
      <c r="AK28" s="58"/>
      <c r="AL28" s="57" t="str">
        <f>AL4</f>
        <v>Table 1092: power factor</v>
      </c>
      <c r="AM28" s="58"/>
      <c r="AN28" s="57" t="str">
        <f>AN4</f>
        <v>Table 1053: volumes and mpans etc forecast</v>
      </c>
      <c r="AO28" s="58"/>
      <c r="AP28" s="57" t="str">
        <f>AP4</f>
        <v>Table 1076: allowed revenue</v>
      </c>
      <c r="AQ28" s="58"/>
    </row>
    <row r="29" spans="2:48" ht="63.75" thickBot="1" x14ac:dyDescent="0.3">
      <c r="B29" s="12" t="s">
        <v>27</v>
      </c>
      <c r="D29" s="3" t="s">
        <v>12</v>
      </c>
      <c r="E29" s="4" t="s">
        <v>13</v>
      </c>
      <c r="F29" s="3" t="s">
        <v>12</v>
      </c>
      <c r="G29" s="4" t="s">
        <v>13</v>
      </c>
      <c r="H29" s="3" t="s">
        <v>12</v>
      </c>
      <c r="I29" s="4" t="s">
        <v>13</v>
      </c>
      <c r="J29" s="3" t="s">
        <v>12</v>
      </c>
      <c r="K29" s="4" t="s">
        <v>13</v>
      </c>
      <c r="L29" s="3" t="s">
        <v>12</v>
      </c>
      <c r="M29" s="4" t="s">
        <v>13</v>
      </c>
      <c r="N29" s="3" t="s">
        <v>12</v>
      </c>
      <c r="O29" s="4" t="s">
        <v>13</v>
      </c>
      <c r="P29" s="3" t="s">
        <v>12</v>
      </c>
      <c r="Q29" s="4" t="s">
        <v>13</v>
      </c>
      <c r="R29" s="3" t="s">
        <v>12</v>
      </c>
      <c r="S29" s="4" t="s">
        <v>13</v>
      </c>
      <c r="T29" s="3" t="s">
        <v>12</v>
      </c>
      <c r="U29" s="4" t="s">
        <v>13</v>
      </c>
      <c r="V29" s="3" t="s">
        <v>12</v>
      </c>
      <c r="W29" s="4" t="s">
        <v>13</v>
      </c>
      <c r="X29" s="3" t="s">
        <v>12</v>
      </c>
      <c r="Y29" s="4" t="s">
        <v>13</v>
      </c>
      <c r="Z29" s="3" t="s">
        <v>12</v>
      </c>
      <c r="AA29" s="4" t="s">
        <v>13</v>
      </c>
      <c r="AB29" s="3" t="s">
        <v>12</v>
      </c>
      <c r="AC29" s="4" t="s">
        <v>13</v>
      </c>
      <c r="AD29" s="3" t="s">
        <v>12</v>
      </c>
      <c r="AE29" s="4" t="s">
        <v>13</v>
      </c>
      <c r="AF29" s="3" t="s">
        <v>12</v>
      </c>
      <c r="AG29" s="4" t="s">
        <v>13</v>
      </c>
      <c r="AH29" s="3" t="s">
        <v>12</v>
      </c>
      <c r="AI29" s="4" t="s">
        <v>13</v>
      </c>
      <c r="AJ29" s="3" t="s">
        <v>12</v>
      </c>
      <c r="AK29" s="4" t="s">
        <v>13</v>
      </c>
      <c r="AL29" s="3" t="s">
        <v>12</v>
      </c>
      <c r="AM29" s="4" t="s">
        <v>13</v>
      </c>
      <c r="AN29" s="3" t="s">
        <v>12</v>
      </c>
      <c r="AO29" s="4" t="s">
        <v>13</v>
      </c>
      <c r="AP29" s="3" t="s">
        <v>12</v>
      </c>
      <c r="AQ29" s="4" t="s">
        <v>13</v>
      </c>
    </row>
    <row r="30" spans="2:48" ht="5.25" customHeight="1" thickBot="1" x14ac:dyDescent="0.3"/>
    <row r="31" spans="2:48" ht="12" customHeight="1" x14ac:dyDescent="0.25">
      <c r="B31" s="5" t="s">
        <v>14</v>
      </c>
      <c r="D31" s="22"/>
      <c r="E31" s="23"/>
      <c r="F31" s="19">
        <f>F7-D7</f>
        <v>0</v>
      </c>
      <c r="G31" s="13" t="str">
        <f t="shared" ref="G31:G42" si="0">IF(G7-E7=0,"-",G7-E7)</f>
        <v>-</v>
      </c>
      <c r="H31" s="19">
        <f>H7-F7</f>
        <v>0</v>
      </c>
      <c r="I31" s="13" t="str">
        <f t="shared" ref="I31:I47" si="1">IF(I7-G7=0,"-",I7-G7)</f>
        <v>-</v>
      </c>
      <c r="J31" s="19">
        <f>J7-H7</f>
        <v>-5.3392499106930114E-4</v>
      </c>
      <c r="K31" s="13">
        <f t="shared" ref="K31:K47" si="2">IF(K7-I7=0,"-",K7-I7)</f>
        <v>-2.0909580292172839E-3</v>
      </c>
      <c r="L31" s="19">
        <f>L7-J7</f>
        <v>0</v>
      </c>
      <c r="M31" s="13" t="str">
        <f t="shared" ref="M31:M47" si="3">IF(M7-K7=0,"-",M7-K7)</f>
        <v>-</v>
      </c>
      <c r="N31" s="19">
        <f>N7-L7</f>
        <v>-3.4825378637148852E-4</v>
      </c>
      <c r="O31" s="13">
        <f t="shared" ref="O31:O47" si="4">IF(O7-M7=0,"-",O7-M7)</f>
        <v>-1.3638321168679404E-3</v>
      </c>
      <c r="P31" s="19">
        <f>P7-N7</f>
        <v>6.0360324035801938E-4</v>
      </c>
      <c r="Q31" s="13">
        <f t="shared" ref="Q31:Q47" si="5">IF(Q7-O7=0,"-",Q7-O7)</f>
        <v>2.3638321168681772E-3</v>
      </c>
      <c r="R31" s="19">
        <f>R7-P7</f>
        <v>2.5534945398653086E-4</v>
      </c>
      <c r="S31" s="13">
        <f t="shared" ref="S31:S47" si="6">IF(S7-Q7=0,"-",S7-Q7)</f>
        <v>1.000000000000237E-3</v>
      </c>
      <c r="T31" s="19">
        <f>T7-R7</f>
        <v>-2.5534945398653086E-4</v>
      </c>
      <c r="U31" s="13">
        <f t="shared" ref="U31:U47" si="7">IF(U7-S7=0,"-",U7-S7)</f>
        <v>-1.000000000000237E-3</v>
      </c>
      <c r="V31" s="19">
        <f>V7-T7</f>
        <v>2.7857553708277027E-4</v>
      </c>
      <c r="W31" s="13">
        <f t="shared" ref="W31:W47" si="8">IF(W7-U7=0,"-",W7-U7)</f>
        <v>1.0909580292170471E-3</v>
      </c>
      <c r="X31" s="19">
        <f>X7-V7</f>
        <v>-2.0427956318920248E-3</v>
      </c>
      <c r="Y31" s="13">
        <f t="shared" ref="Y31:Y32" si="9">IF(Y7-U7=0,"-",Y7-U7)</f>
        <v>-6.9090419707829968E-3</v>
      </c>
      <c r="Z31" s="19">
        <f>Z7-X7</f>
        <v>0</v>
      </c>
      <c r="AA31" s="13" t="str">
        <f t="shared" ref="AA31:AA47" si="10">IF(AA7-Y7=0,"-",AA7-Y7)</f>
        <v>-</v>
      </c>
      <c r="AB31" s="19">
        <f>AB7-Z7</f>
        <v>-8.1263798822439615E-4</v>
      </c>
      <c r="AC31" s="13">
        <f t="shared" ref="AC31:AC47" si="11">IF(AC7-AA7=0,"-",AC7-AA7)</f>
        <v>-3.1824543798217829E-3</v>
      </c>
      <c r="AD31" s="19">
        <f>AD7-AB7</f>
        <v>0</v>
      </c>
      <c r="AE31" s="13" t="str">
        <f t="shared" ref="AE31:AE47" si="12">IF(AE7-AC7=0,"-",AE7-AC7)</f>
        <v>-</v>
      </c>
      <c r="AF31" s="19">
        <f>AF7-AD7</f>
        <v>0</v>
      </c>
      <c r="AG31" s="13" t="str">
        <f t="shared" ref="AG31:AG47" si="13">IF(AG7-AE7=0,"-",AG7-AE7)</f>
        <v>-</v>
      </c>
      <c r="AH31" s="19">
        <f>AH7-AF7</f>
        <v>0</v>
      </c>
      <c r="AI31" s="13" t="str">
        <f t="shared" ref="AI31:AI47" si="14">IF(AI7-AG7=0,"-",AI7-AG7)</f>
        <v>-</v>
      </c>
      <c r="AJ31" s="19">
        <f>AJ7-AH7</f>
        <v>2.5534945398653086E-4</v>
      </c>
      <c r="AK31" s="13">
        <f t="shared" ref="AK31:AK47" si="15">IF(AK7-AI7=0,"-",AK7-AI7)</f>
        <v>1.0000000000002368E-3</v>
      </c>
      <c r="AL31" s="19">
        <f>AL7-AJ7</f>
        <v>0</v>
      </c>
      <c r="AM31" s="13" t="str">
        <f t="shared" ref="AM31:AM47" si="16">IF(AM7-AK7=0,"-",AM7-AK7)</f>
        <v>-</v>
      </c>
      <c r="AN31" s="19">
        <f>AN7-AL7</f>
        <v>3.0934027705432632E-3</v>
      </c>
      <c r="AO31" s="13">
        <f t="shared" ref="AO31:AO47" si="17">IF(AO7-AM7=0,"-",AO7-AM7)</f>
        <v>1.2114002140781642E-2</v>
      </c>
      <c r="AP31" s="19">
        <f>AP7-AN7</f>
        <v>-0.22015538295206305</v>
      </c>
      <c r="AQ31" s="13">
        <f t="shared" ref="AQ31:AQ47" si="18">IF(AQ7-AO7=0,"-",AQ7-AO7)</f>
        <v>-0.86199999999999954</v>
      </c>
    </row>
    <row r="32" spans="2:48" x14ac:dyDescent="0.25">
      <c r="B32" s="5" t="s">
        <v>15</v>
      </c>
      <c r="D32" s="24"/>
      <c r="E32" s="25"/>
      <c r="F32" s="20">
        <f>F8-D8</f>
        <v>0</v>
      </c>
      <c r="G32" s="14" t="str">
        <f t="shared" si="0"/>
        <v>-</v>
      </c>
      <c r="H32" s="20">
        <f>H8-F8</f>
        <v>0</v>
      </c>
      <c r="I32" s="14" t="str">
        <f t="shared" si="1"/>
        <v>-</v>
      </c>
      <c r="J32" s="20">
        <f>J8-H8</f>
        <v>-2.6887425395427655E-4</v>
      </c>
      <c r="K32" s="14">
        <f t="shared" si="2"/>
        <v>-5.9608559204795655E-4</v>
      </c>
      <c r="L32" s="20">
        <f>L8-J8</f>
        <v>0</v>
      </c>
      <c r="M32" s="14" t="str">
        <f t="shared" si="3"/>
        <v>-</v>
      </c>
      <c r="N32" s="20">
        <f>N8-L8</f>
        <v>-1.7336397471945375E-4</v>
      </c>
      <c r="O32" s="14">
        <f t="shared" si="4"/>
        <v>-3.8434236819124331E-4</v>
      </c>
      <c r="P32" s="20">
        <f>P8-N8</f>
        <v>4.1032692905118573E-4</v>
      </c>
      <c r="Q32" s="14">
        <f t="shared" si="5"/>
        <v>9.0968163310375591E-4</v>
      </c>
      <c r="R32" s="20">
        <f>R8-P8</f>
        <v>2.2172336225523281E-4</v>
      </c>
      <c r="S32" s="14">
        <f t="shared" si="6"/>
        <v>4.9155357836243546E-4</v>
      </c>
      <c r="T32" s="20">
        <f>T8-R8</f>
        <v>0</v>
      </c>
      <c r="U32" s="14" t="str">
        <f t="shared" si="7"/>
        <v>-</v>
      </c>
      <c r="V32" s="20">
        <f>V8-T8</f>
        <v>-3.3509274769225716E-2</v>
      </c>
      <c r="W32" s="14">
        <f t="shared" si="8"/>
        <v>-7.4288986751813252E-2</v>
      </c>
      <c r="X32" s="20">
        <f>X8-V8</f>
        <v>1.6438007991041115E-2</v>
      </c>
      <c r="Y32" s="14">
        <f t="shared" si="9"/>
        <v>-3.7846450579882944E-2</v>
      </c>
      <c r="Z32" s="20">
        <f>Z8-X8</f>
        <v>0</v>
      </c>
      <c r="AA32" s="14" t="str">
        <f t="shared" si="10"/>
        <v>-</v>
      </c>
      <c r="AB32" s="20">
        <f>AB8-Z8</f>
        <v>-8.423047503794967E-4</v>
      </c>
      <c r="AC32" s="14">
        <f t="shared" si="11"/>
        <v>-1.8673625995451748E-3</v>
      </c>
      <c r="AD32" s="20">
        <f>AD8-AB8</f>
        <v>0</v>
      </c>
      <c r="AE32" s="14" t="str">
        <f t="shared" si="12"/>
        <v>-</v>
      </c>
      <c r="AF32" s="20">
        <f>AF8-AD8</f>
        <v>1.7600458602629043E-4</v>
      </c>
      <c r="AG32" s="14">
        <f t="shared" si="13"/>
        <v>3.9019651871348426E-4</v>
      </c>
      <c r="AH32" s="20">
        <f>AH8-AF8</f>
        <v>0</v>
      </c>
      <c r="AI32" s="14" t="str">
        <f t="shared" si="14"/>
        <v>-</v>
      </c>
      <c r="AJ32" s="20">
        <f>AJ8-AH8</f>
        <v>-3.6724876412908003E-4</v>
      </c>
      <c r="AK32" s="14">
        <f t="shared" si="15"/>
        <v>-8.1417872397703678E-4</v>
      </c>
      <c r="AL32" s="20">
        <f>AL8-AJ8</f>
        <v>0</v>
      </c>
      <c r="AM32" s="14" t="str">
        <f t="shared" si="16"/>
        <v>-</v>
      </c>
      <c r="AN32" s="20">
        <f>AN8-AL8</f>
        <v>1.3365717183987269E-2</v>
      </c>
      <c r="AO32" s="14">
        <f t="shared" si="17"/>
        <v>2.9624480872984894E-2</v>
      </c>
      <c r="AP32" s="20">
        <f>AP8-AN8</f>
        <v>-0.2169776315664792</v>
      </c>
      <c r="AQ32" s="14">
        <f t="shared" si="18"/>
        <v>-0.481360833435797</v>
      </c>
    </row>
    <row r="33" spans="2:43" x14ac:dyDescent="0.25">
      <c r="B33" s="5" t="s">
        <v>16</v>
      </c>
      <c r="D33" s="24"/>
      <c r="E33" s="25"/>
      <c r="F33" s="20">
        <f t="shared" ref="F33:AJ47" si="19">F9-D9</f>
        <v>0</v>
      </c>
      <c r="G33" s="14" t="str">
        <f t="shared" si="0"/>
        <v>-</v>
      </c>
      <c r="H33" s="20">
        <f t="shared" si="19"/>
        <v>0</v>
      </c>
      <c r="I33" s="14" t="str">
        <f t="shared" si="1"/>
        <v>-</v>
      </c>
      <c r="J33" s="20">
        <f t="shared" si="19"/>
        <v>0</v>
      </c>
      <c r="K33" s="14" t="str">
        <f t="shared" si="2"/>
        <v>-</v>
      </c>
      <c r="L33" s="20">
        <f t="shared" si="19"/>
        <v>0</v>
      </c>
      <c r="M33" s="14" t="str">
        <f t="shared" si="3"/>
        <v>-</v>
      </c>
      <c r="N33" s="20">
        <f t="shared" si="19"/>
        <v>3.1746031746031633E-3</v>
      </c>
      <c r="O33" s="14">
        <f t="shared" si="4"/>
        <v>1.0000000000000013E-3</v>
      </c>
      <c r="P33" s="20">
        <f t="shared" si="19"/>
        <v>0</v>
      </c>
      <c r="Q33" s="14" t="str">
        <f t="shared" si="5"/>
        <v>-</v>
      </c>
      <c r="R33" s="20">
        <f t="shared" si="19"/>
        <v>0</v>
      </c>
      <c r="S33" s="14" t="str">
        <f t="shared" si="6"/>
        <v>-</v>
      </c>
      <c r="T33" s="20">
        <f t="shared" si="19"/>
        <v>0</v>
      </c>
      <c r="U33" s="14" t="str">
        <f t="shared" si="7"/>
        <v>-</v>
      </c>
      <c r="V33" s="20">
        <f t="shared" si="19"/>
        <v>2.8571428571428692E-2</v>
      </c>
      <c r="W33" s="14">
        <f t="shared" si="8"/>
        <v>9.0000000000000115E-3</v>
      </c>
      <c r="X33" s="20">
        <f t="shared" si="19"/>
        <v>-3.1746031746031633E-3</v>
      </c>
      <c r="Y33" s="14">
        <f t="shared" ref="Y33:Y47" si="20">IF(Y9-W9=0,"-",Y9-W9)</f>
        <v>-9.9999999999995405E-4</v>
      </c>
      <c r="Z33" s="20">
        <f t="shared" si="19"/>
        <v>0</v>
      </c>
      <c r="AA33" s="14" t="str">
        <f t="shared" si="10"/>
        <v>-</v>
      </c>
      <c r="AB33" s="20">
        <f t="shared" si="19"/>
        <v>0</v>
      </c>
      <c r="AC33" s="14" t="str">
        <f t="shared" si="11"/>
        <v>-</v>
      </c>
      <c r="AD33" s="20">
        <f t="shared" si="19"/>
        <v>0</v>
      </c>
      <c r="AE33" s="14" t="str">
        <f t="shared" si="12"/>
        <v>-</v>
      </c>
      <c r="AF33" s="20">
        <f t="shared" si="19"/>
        <v>1.904761904761898E-2</v>
      </c>
      <c r="AG33" s="14">
        <f t="shared" si="13"/>
        <v>5.9999999999999602E-3</v>
      </c>
      <c r="AH33" s="20">
        <f t="shared" si="19"/>
        <v>-3.1746031746031633E-3</v>
      </c>
      <c r="AI33" s="14">
        <f t="shared" si="14"/>
        <v>-1.0000000000000009E-3</v>
      </c>
      <c r="AJ33" s="20">
        <f t="shared" si="19"/>
        <v>3.4920634920635019E-2</v>
      </c>
      <c r="AK33" s="14">
        <f t="shared" si="15"/>
        <v>1.1000000000000015E-2</v>
      </c>
      <c r="AL33" s="20">
        <f t="shared" ref="AL33:AL47" si="21">AL9-AJ9</f>
        <v>0</v>
      </c>
      <c r="AM33" s="14" t="str">
        <f t="shared" si="16"/>
        <v>-</v>
      </c>
      <c r="AN33" s="20">
        <f t="shared" ref="AN33:AN47" si="22">AN9-AL9</f>
        <v>3.1746031746031633E-3</v>
      </c>
      <c r="AO33" s="14">
        <f t="shared" si="17"/>
        <v>9.9999999999998354E-4</v>
      </c>
      <c r="AP33" s="20">
        <f t="shared" ref="AP33:AP47" si="23">AP9-AN9</f>
        <v>-0.21587301587301611</v>
      </c>
      <c r="AQ33" s="14">
        <f t="shared" si="18"/>
        <v>-6.8000000000000033E-2</v>
      </c>
    </row>
    <row r="34" spans="2:43" x14ac:dyDescent="0.25">
      <c r="B34" s="5" t="s">
        <v>17</v>
      </c>
      <c r="D34" s="24"/>
      <c r="E34" s="25"/>
      <c r="F34" s="20">
        <f t="shared" si="19"/>
        <v>0</v>
      </c>
      <c r="G34" s="14" t="str">
        <f t="shared" si="0"/>
        <v>-</v>
      </c>
      <c r="H34" s="20">
        <f t="shared" si="19"/>
        <v>0</v>
      </c>
      <c r="I34" s="14" t="str">
        <f t="shared" si="1"/>
        <v>-</v>
      </c>
      <c r="J34" s="20">
        <f t="shared" si="19"/>
        <v>-1.840452566689299E-4</v>
      </c>
      <c r="K34" s="14">
        <f t="shared" si="2"/>
        <v>-5.480022612853444E-4</v>
      </c>
      <c r="L34" s="20">
        <f t="shared" si="19"/>
        <v>0</v>
      </c>
      <c r="M34" s="14" t="str">
        <f t="shared" si="3"/>
        <v>-</v>
      </c>
      <c r="N34" s="20">
        <f t="shared" si="19"/>
        <v>-2.4853103801036891E-4</v>
      </c>
      <c r="O34" s="14">
        <f t="shared" si="4"/>
        <v>-7.400113064273794E-4</v>
      </c>
      <c r="P34" s="20">
        <f t="shared" si="19"/>
        <v>-1.1955947532749089E-4</v>
      </c>
      <c r="Q34" s="14">
        <f t="shared" si="5"/>
        <v>-3.559932161437511E-4</v>
      </c>
      <c r="R34" s="20">
        <f t="shared" si="19"/>
        <v>3.3584762266702928E-4</v>
      </c>
      <c r="S34" s="14">
        <f t="shared" si="6"/>
        <v>9.9999999999989203E-4</v>
      </c>
      <c r="T34" s="20">
        <f t="shared" si="19"/>
        <v>-3.3584762266702928E-4</v>
      </c>
      <c r="U34" s="14">
        <f t="shared" si="7"/>
        <v>-9.9999999999989203E-4</v>
      </c>
      <c r="V34" s="20">
        <f t="shared" si="19"/>
        <v>-1.7979263214347396E-2</v>
      </c>
      <c r="W34" s="14">
        <f t="shared" si="8"/>
        <v>-5.3533989824215422E-2</v>
      </c>
      <c r="X34" s="20">
        <f t="shared" si="19"/>
        <v>-1.5274357473373801E-3</v>
      </c>
      <c r="Y34" s="14">
        <f t="shared" si="20"/>
        <v>-4.5480022612858009E-3</v>
      </c>
      <c r="Z34" s="20">
        <f t="shared" si="19"/>
        <v>0</v>
      </c>
      <c r="AA34" s="14" t="str">
        <f t="shared" si="10"/>
        <v>-</v>
      </c>
      <c r="AB34" s="20">
        <f t="shared" si="19"/>
        <v>6.6228315797878246E-4</v>
      </c>
      <c r="AC34" s="14">
        <f t="shared" si="11"/>
        <v>1.9719751258603507E-3</v>
      </c>
      <c r="AD34" s="20">
        <f t="shared" si="19"/>
        <v>0</v>
      </c>
      <c r="AE34" s="14" t="str">
        <f t="shared" si="12"/>
        <v>-</v>
      </c>
      <c r="AF34" s="20">
        <f t="shared" si="19"/>
        <v>3.3584762266725132E-4</v>
      </c>
      <c r="AG34" s="14">
        <f t="shared" si="13"/>
        <v>1.000000000000334E-3</v>
      </c>
      <c r="AH34" s="20">
        <f t="shared" si="19"/>
        <v>-3.3584762266725132E-4</v>
      </c>
      <c r="AI34" s="14">
        <f t="shared" si="14"/>
        <v>-1.000000000000334E-3</v>
      </c>
      <c r="AJ34" s="20">
        <f t="shared" si="19"/>
        <v>3.3584762266725132E-4</v>
      </c>
      <c r="AK34" s="14">
        <f t="shared" si="15"/>
        <v>1.000000000000334E-3</v>
      </c>
      <c r="AL34" s="20">
        <f t="shared" si="21"/>
        <v>0</v>
      </c>
      <c r="AM34" s="14" t="str">
        <f t="shared" si="16"/>
        <v>-</v>
      </c>
      <c r="AN34" s="20">
        <f t="shared" si="22"/>
        <v>3.1817626048352698E-3</v>
      </c>
      <c r="AO34" s="14">
        <f t="shared" si="17"/>
        <v>9.3655896086727863E-3</v>
      </c>
      <c r="AP34" s="20">
        <f t="shared" si="23"/>
        <v>-0.22718459534030055</v>
      </c>
      <c r="AQ34" s="14">
        <f t="shared" si="18"/>
        <v>-0.67799999999999994</v>
      </c>
    </row>
    <row r="35" spans="2:43" x14ac:dyDescent="0.25">
      <c r="B35" s="5" t="s">
        <v>18</v>
      </c>
      <c r="D35" s="24"/>
      <c r="E35" s="25"/>
      <c r="F35" s="20">
        <f t="shared" si="19"/>
        <v>0</v>
      </c>
      <c r="G35" s="14" t="str">
        <f t="shared" si="0"/>
        <v>-</v>
      </c>
      <c r="H35" s="20">
        <f t="shared" si="19"/>
        <v>0</v>
      </c>
      <c r="I35" s="14" t="str">
        <f t="shared" si="1"/>
        <v>-</v>
      </c>
      <c r="J35" s="20">
        <f t="shared" si="19"/>
        <v>-3.8396071195279102E-4</v>
      </c>
      <c r="K35" s="14">
        <f t="shared" si="2"/>
        <v>-1.0142876017242364E-3</v>
      </c>
      <c r="L35" s="20">
        <f t="shared" si="19"/>
        <v>0</v>
      </c>
      <c r="M35" s="14" t="str">
        <f t="shared" si="3"/>
        <v>-</v>
      </c>
      <c r="N35" s="20">
        <f t="shared" si="19"/>
        <v>1.2658603731163787E-4</v>
      </c>
      <c r="O35" s="14">
        <f t="shared" si="4"/>
        <v>3.3439527586950814E-4</v>
      </c>
      <c r="P35" s="20">
        <f t="shared" si="19"/>
        <v>-2.5809827569978072E-4</v>
      </c>
      <c r="Q35" s="14">
        <f t="shared" si="5"/>
        <v>-6.8180382242027764E-4</v>
      </c>
      <c r="R35" s="20">
        <f t="shared" si="19"/>
        <v>2.5785707534686786E-4</v>
      </c>
      <c r="S35" s="14">
        <f t="shared" si="6"/>
        <v>6.8116665689821841E-4</v>
      </c>
      <c r="T35" s="20">
        <f t="shared" si="19"/>
        <v>-2.5785707534686786E-4</v>
      </c>
      <c r="U35" s="14">
        <f t="shared" si="7"/>
        <v>-6.8116665689821841E-4</v>
      </c>
      <c r="V35" s="20">
        <f t="shared" si="19"/>
        <v>-3.968013039001117E-2</v>
      </c>
      <c r="W35" s="14">
        <f t="shared" si="8"/>
        <v>-0.10482078774336578</v>
      </c>
      <c r="X35" s="20">
        <f t="shared" si="19"/>
        <v>3.6149408958804474E-2</v>
      </c>
      <c r="Y35" s="14">
        <f t="shared" si="20"/>
        <v>9.5493877824374213E-2</v>
      </c>
      <c r="Z35" s="20">
        <f t="shared" si="19"/>
        <v>0</v>
      </c>
      <c r="AA35" s="14" t="str">
        <f t="shared" si="10"/>
        <v>-</v>
      </c>
      <c r="AB35" s="20">
        <f t="shared" si="19"/>
        <v>1.8443069420194247E-3</v>
      </c>
      <c r="AC35" s="14">
        <f t="shared" si="11"/>
        <v>4.8720028034912599E-3</v>
      </c>
      <c r="AD35" s="20">
        <f t="shared" si="19"/>
        <v>0</v>
      </c>
      <c r="AE35" s="14" t="str">
        <f t="shared" si="12"/>
        <v>-</v>
      </c>
      <c r="AF35" s="20">
        <f t="shared" si="19"/>
        <v>8.6133224946638443E-4</v>
      </c>
      <c r="AG35" s="14">
        <f t="shared" si="13"/>
        <v>2.2753333724064365E-3</v>
      </c>
      <c r="AH35" s="20">
        <f t="shared" si="19"/>
        <v>2.5785707534686786E-4</v>
      </c>
      <c r="AI35" s="14">
        <f t="shared" si="14"/>
        <v>6.8116665689853207E-4</v>
      </c>
      <c r="AJ35" s="20">
        <f t="shared" si="19"/>
        <v>1.70619749323353E-3</v>
      </c>
      <c r="AK35" s="14">
        <f t="shared" si="15"/>
        <v>4.507166774117187E-3</v>
      </c>
      <c r="AL35" s="20">
        <f t="shared" si="21"/>
        <v>0</v>
      </c>
      <c r="AM35" s="14" t="str">
        <f t="shared" si="16"/>
        <v>-</v>
      </c>
      <c r="AN35" s="20">
        <f t="shared" si="22"/>
        <v>-9.3049097464767971E-3</v>
      </c>
      <c r="AO35" s="14">
        <f t="shared" si="17"/>
        <v>-2.482539985448427E-2</v>
      </c>
      <c r="AP35" s="20">
        <f t="shared" si="23"/>
        <v>-0.23523413385638536</v>
      </c>
      <c r="AQ35" s="14">
        <f t="shared" si="18"/>
        <v>-0.62804724533890988</v>
      </c>
    </row>
    <row r="36" spans="2:43" x14ac:dyDescent="0.25">
      <c r="B36" s="5" t="s">
        <v>19</v>
      </c>
      <c r="D36" s="24"/>
      <c r="E36" s="25"/>
      <c r="F36" s="20">
        <f t="shared" si="19"/>
        <v>0</v>
      </c>
      <c r="G36" s="14" t="str">
        <f t="shared" si="0"/>
        <v>-</v>
      </c>
      <c r="H36" s="20">
        <f t="shared" si="19"/>
        <v>0</v>
      </c>
      <c r="I36" s="14" t="str">
        <f t="shared" si="1"/>
        <v>-</v>
      </c>
      <c r="J36" s="20">
        <f t="shared" si="19"/>
        <v>0</v>
      </c>
      <c r="K36" s="14" t="str">
        <f t="shared" si="2"/>
        <v>-</v>
      </c>
      <c r="L36" s="20">
        <f t="shared" si="19"/>
        <v>0</v>
      </c>
      <c r="M36" s="14" t="str">
        <f t="shared" si="3"/>
        <v>-</v>
      </c>
      <c r="N36" s="20">
        <f t="shared" si="19"/>
        <v>3.0581039755352979E-3</v>
      </c>
      <c r="O36" s="14">
        <f t="shared" si="4"/>
        <v>1.000000000000036E-3</v>
      </c>
      <c r="P36" s="20">
        <f t="shared" si="19"/>
        <v>0</v>
      </c>
      <c r="Q36" s="14" t="str">
        <f t="shared" si="5"/>
        <v>-</v>
      </c>
      <c r="R36" s="20">
        <f t="shared" si="19"/>
        <v>0</v>
      </c>
      <c r="S36" s="14" t="str">
        <f t="shared" si="6"/>
        <v>-</v>
      </c>
      <c r="T36" s="20">
        <f t="shared" si="19"/>
        <v>0</v>
      </c>
      <c r="U36" s="14" t="str">
        <f t="shared" si="7"/>
        <v>-</v>
      </c>
      <c r="V36" s="20">
        <f t="shared" si="19"/>
        <v>2.7522935779816571E-2</v>
      </c>
      <c r="W36" s="14">
        <f t="shared" si="8"/>
        <v>9.0000000000000305E-3</v>
      </c>
      <c r="X36" s="20">
        <f t="shared" si="19"/>
        <v>-3.0581039755350758E-3</v>
      </c>
      <c r="Y36" s="14">
        <f t="shared" si="20"/>
        <v>-9.9999999999999915E-4</v>
      </c>
      <c r="Z36" s="20">
        <f t="shared" si="19"/>
        <v>0</v>
      </c>
      <c r="AA36" s="14" t="str">
        <f t="shared" si="10"/>
        <v>-</v>
      </c>
      <c r="AB36" s="20">
        <f t="shared" si="19"/>
        <v>0</v>
      </c>
      <c r="AC36" s="14" t="str">
        <f t="shared" si="11"/>
        <v>-</v>
      </c>
      <c r="AD36" s="20">
        <f t="shared" si="19"/>
        <v>0</v>
      </c>
      <c r="AE36" s="14" t="str">
        <f t="shared" si="12"/>
        <v>-</v>
      </c>
      <c r="AF36" s="20">
        <f t="shared" si="19"/>
        <v>1.8348623853210899E-2</v>
      </c>
      <c r="AG36" s="14">
        <f t="shared" si="13"/>
        <v>5.9999999999999967E-3</v>
      </c>
      <c r="AH36" s="20">
        <f t="shared" si="19"/>
        <v>0</v>
      </c>
      <c r="AI36" s="14" t="str">
        <f t="shared" si="14"/>
        <v>-</v>
      </c>
      <c r="AJ36" s="20">
        <f t="shared" si="19"/>
        <v>3.3639143730886722E-2</v>
      </c>
      <c r="AK36" s="14">
        <f t="shared" si="15"/>
        <v>1.0999999999999914E-2</v>
      </c>
      <c r="AL36" s="20">
        <f t="shared" si="21"/>
        <v>0</v>
      </c>
      <c r="AM36" s="14" t="str">
        <f t="shared" si="16"/>
        <v>-</v>
      </c>
      <c r="AN36" s="20">
        <f t="shared" si="22"/>
        <v>3.0581039755350758E-3</v>
      </c>
      <c r="AO36" s="14">
        <f t="shared" si="17"/>
        <v>9.9999999999998354E-4</v>
      </c>
      <c r="AP36" s="20">
        <f t="shared" si="23"/>
        <v>-0.22018348623853223</v>
      </c>
      <c r="AQ36" s="14">
        <f t="shared" si="18"/>
        <v>-7.2000000000000008E-2</v>
      </c>
    </row>
    <row r="37" spans="2:43" x14ac:dyDescent="0.25">
      <c r="B37" s="5" t="s">
        <v>20</v>
      </c>
      <c r="D37" s="24"/>
      <c r="E37" s="25"/>
      <c r="F37" s="20">
        <f t="shared" si="19"/>
        <v>0</v>
      </c>
      <c r="G37" s="14" t="str">
        <f t="shared" si="0"/>
        <v>-</v>
      </c>
      <c r="H37" s="20">
        <f t="shared" si="19"/>
        <v>0</v>
      </c>
      <c r="I37" s="14" t="str">
        <f t="shared" si="1"/>
        <v>-</v>
      </c>
      <c r="J37" s="20">
        <f t="shared" si="19"/>
        <v>-2.1957165076680329E-4</v>
      </c>
      <c r="K37" s="14">
        <f t="shared" si="2"/>
        <v>-6.3847314041943462E-4</v>
      </c>
      <c r="L37" s="20">
        <f t="shared" si="19"/>
        <v>0</v>
      </c>
      <c r="M37" s="14" t="str">
        <f t="shared" si="3"/>
        <v>-</v>
      </c>
      <c r="N37" s="20">
        <f t="shared" si="19"/>
        <v>8.2647914312861115E-4</v>
      </c>
      <c r="O37" s="14">
        <f t="shared" si="4"/>
        <v>2.4032461939493873E-3</v>
      </c>
      <c r="P37" s="20">
        <f t="shared" si="19"/>
        <v>-9.6297846333770476E-4</v>
      </c>
      <c r="Q37" s="14">
        <f t="shared" si="5"/>
        <v>-2.8001605922092238E-3</v>
      </c>
      <c r="R37" s="20">
        <f t="shared" si="19"/>
        <v>2.8247147887261459E-4</v>
      </c>
      <c r="S37" s="14">
        <f t="shared" si="6"/>
        <v>8.2137403241680214E-4</v>
      </c>
      <c r="T37" s="20">
        <f t="shared" si="19"/>
        <v>-2.9402788154453408E-4</v>
      </c>
      <c r="U37" s="14">
        <f t="shared" si="7"/>
        <v>-8.5497788191279424E-4</v>
      </c>
      <c r="V37" s="20">
        <f t="shared" si="19"/>
        <v>-7.3480939895231745E-2</v>
      </c>
      <c r="W37" s="14">
        <f t="shared" si="8"/>
        <v>-0.21366877869727494</v>
      </c>
      <c r="X37" s="20">
        <f t="shared" si="19"/>
        <v>3.29939512307732E-2</v>
      </c>
      <c r="Y37" s="14">
        <f t="shared" si="20"/>
        <v>9.5940216251020505E-2</v>
      </c>
      <c r="Z37" s="20">
        <f t="shared" si="19"/>
        <v>0</v>
      </c>
      <c r="AA37" s="14" t="str">
        <f t="shared" si="10"/>
        <v>-</v>
      </c>
      <c r="AB37" s="20">
        <f t="shared" si="19"/>
        <v>1.5448943950343574E-3</v>
      </c>
      <c r="AC37" s="14">
        <f t="shared" si="11"/>
        <v>4.4922628789709762E-3</v>
      </c>
      <c r="AD37" s="20">
        <f t="shared" si="19"/>
        <v>0</v>
      </c>
      <c r="AE37" s="14" t="str">
        <f t="shared" si="12"/>
        <v>-</v>
      </c>
      <c r="AF37" s="20">
        <f t="shared" si="19"/>
        <v>-2.7091507620079502E-3</v>
      </c>
      <c r="AG37" s="14">
        <f t="shared" si="13"/>
        <v>-7.87770182921399E-3</v>
      </c>
      <c r="AH37" s="20">
        <f t="shared" si="19"/>
        <v>0</v>
      </c>
      <c r="AI37" s="14" t="str">
        <f t="shared" si="14"/>
        <v>-</v>
      </c>
      <c r="AJ37" s="20">
        <f t="shared" si="19"/>
        <v>9.5090259553121115E-4</v>
      </c>
      <c r="AK37" s="14">
        <f t="shared" si="15"/>
        <v>2.765046235621349E-3</v>
      </c>
      <c r="AL37" s="20">
        <f t="shared" si="21"/>
        <v>0</v>
      </c>
      <c r="AM37" s="14" t="str">
        <f t="shared" si="16"/>
        <v>-</v>
      </c>
      <c r="AN37" s="20">
        <f t="shared" si="22"/>
        <v>-4.8584422238515668E-3</v>
      </c>
      <c r="AO37" s="14">
        <f t="shared" si="17"/>
        <v>-1.5277785056115961E-2</v>
      </c>
      <c r="AP37" s="20">
        <f t="shared" si="23"/>
        <v>-0.22532252505149919</v>
      </c>
      <c r="AQ37" s="14">
        <f t="shared" si="18"/>
        <v>-0.66083939535409486</v>
      </c>
    </row>
    <row r="38" spans="2:43" x14ac:dyDescent="0.25">
      <c r="B38" s="5" t="s">
        <v>21</v>
      </c>
      <c r="D38" s="24"/>
      <c r="E38" s="25"/>
      <c r="F38" s="20">
        <f t="shared" si="19"/>
        <v>0</v>
      </c>
      <c r="G38" s="14" t="str">
        <f t="shared" si="0"/>
        <v>-</v>
      </c>
      <c r="H38" s="20">
        <f t="shared" si="19"/>
        <v>0</v>
      </c>
      <c r="I38" s="14" t="str">
        <f t="shared" si="1"/>
        <v>-</v>
      </c>
      <c r="J38" s="20">
        <f t="shared" si="19"/>
        <v>-8.8278836992916609E-5</v>
      </c>
      <c r="K38" s="14">
        <f t="shared" si="2"/>
        <v>-2.3623420339445659E-4</v>
      </c>
      <c r="L38" s="20">
        <f t="shared" si="19"/>
        <v>0</v>
      </c>
      <c r="M38" s="14" t="str">
        <f t="shared" si="3"/>
        <v>-</v>
      </c>
      <c r="N38" s="20">
        <f t="shared" si="19"/>
        <v>4.801219542367452E-4</v>
      </c>
      <c r="O38" s="14">
        <f t="shared" si="4"/>
        <v>1.2848065431624747E-3</v>
      </c>
      <c r="P38" s="20">
        <f t="shared" si="19"/>
        <v>-7.2089061082414307E-4</v>
      </c>
      <c r="Q38" s="14">
        <f t="shared" si="5"/>
        <v>-1.9291035652881183E-3</v>
      </c>
      <c r="R38" s="20">
        <f t="shared" si="19"/>
        <v>2.1945236890758002E-3</v>
      </c>
      <c r="S38" s="14">
        <f t="shared" si="6"/>
        <v>5.8725462769811249E-3</v>
      </c>
      <c r="T38" s="20">
        <f t="shared" si="19"/>
        <v>-3.1630588691511363E-4</v>
      </c>
      <c r="U38" s="14">
        <f t="shared" si="7"/>
        <v>-8.4643468094578681E-4</v>
      </c>
      <c r="V38" s="20">
        <f t="shared" si="19"/>
        <v>-7.3304090546766676E-2</v>
      </c>
      <c r="W38" s="14">
        <f t="shared" si="8"/>
        <v>-0.19616177586544586</v>
      </c>
      <c r="X38" s="20">
        <f t="shared" si="19"/>
        <v>3.3962379631256256E-2</v>
      </c>
      <c r="Y38" s="14">
        <f t="shared" si="20"/>
        <v>9.0883341589694328E-2</v>
      </c>
      <c r="Z38" s="20">
        <f t="shared" si="19"/>
        <v>0</v>
      </c>
      <c r="AA38" s="14" t="str">
        <f t="shared" si="10"/>
        <v>-</v>
      </c>
      <c r="AB38" s="20">
        <f t="shared" si="19"/>
        <v>3.1521845061410758E-3</v>
      </c>
      <c r="AC38" s="14">
        <f t="shared" si="11"/>
        <v>8.4352470096560883E-3</v>
      </c>
      <c r="AD38" s="20">
        <f t="shared" si="19"/>
        <v>0</v>
      </c>
      <c r="AE38" s="14" t="str">
        <f t="shared" si="12"/>
        <v>-</v>
      </c>
      <c r="AF38" s="20">
        <f t="shared" si="19"/>
        <v>7.6050420467407287E-3</v>
      </c>
      <c r="AG38" s="14">
        <f t="shared" si="13"/>
        <v>2.0351095584062728E-2</v>
      </c>
      <c r="AH38" s="20">
        <f t="shared" si="19"/>
        <v>-9.8087596659413023E-6</v>
      </c>
      <c r="AI38" s="14">
        <f t="shared" si="14"/>
        <v>-2.6248244821780453E-5</v>
      </c>
      <c r="AJ38" s="20">
        <f t="shared" si="19"/>
        <v>1.0931672732970021E-3</v>
      </c>
      <c r="AK38" s="14">
        <f t="shared" si="15"/>
        <v>2.9253160641987269E-3</v>
      </c>
      <c r="AL38" s="20">
        <f t="shared" si="21"/>
        <v>0</v>
      </c>
      <c r="AM38" s="14" t="str">
        <f t="shared" si="16"/>
        <v>-</v>
      </c>
      <c r="AN38" s="20">
        <f t="shared" si="22"/>
        <v>4.2219644015955127E-2</v>
      </c>
      <c r="AO38" s="14">
        <f t="shared" si="17"/>
        <v>0.11136312884641034</v>
      </c>
      <c r="AP38" s="20">
        <f t="shared" si="23"/>
        <v>-0.25450254978639408</v>
      </c>
      <c r="AQ38" s="14">
        <f t="shared" si="18"/>
        <v>-0.65575688978474578</v>
      </c>
    </row>
    <row r="39" spans="2:43" x14ac:dyDescent="0.25">
      <c r="B39" s="5" t="s">
        <v>22</v>
      </c>
      <c r="D39" s="24"/>
      <c r="E39" s="25"/>
      <c r="F39" s="20">
        <f t="shared" si="19"/>
        <v>0</v>
      </c>
      <c r="G39" s="14" t="str">
        <f t="shared" si="0"/>
        <v>-</v>
      </c>
      <c r="H39" s="20">
        <f t="shared" si="19"/>
        <v>0</v>
      </c>
      <c r="I39" s="14" t="str">
        <f t="shared" si="1"/>
        <v>-</v>
      </c>
      <c r="J39" s="20">
        <f t="shared" si="19"/>
        <v>-3.1718628388610615E-4</v>
      </c>
      <c r="K39" s="14">
        <f t="shared" si="2"/>
        <v>-8.6058881861885079E-4</v>
      </c>
      <c r="L39" s="20">
        <f t="shared" si="19"/>
        <v>0</v>
      </c>
      <c r="M39" s="14" t="str">
        <f t="shared" si="3"/>
        <v>-</v>
      </c>
      <c r="N39" s="20">
        <f t="shared" si="19"/>
        <v>-3.546345280741714E-3</v>
      </c>
      <c r="O39" s="14">
        <f t="shared" si="4"/>
        <v>-9.6219327588081584E-3</v>
      </c>
      <c r="P39" s="20">
        <f t="shared" si="19"/>
        <v>2.1508014876833181E-3</v>
      </c>
      <c r="Q39" s="14">
        <f t="shared" si="5"/>
        <v>5.8355477692529946E-3</v>
      </c>
      <c r="R39" s="20">
        <f t="shared" si="19"/>
        <v>-1.3564978567751629E-3</v>
      </c>
      <c r="S39" s="14">
        <f t="shared" si="6"/>
        <v>-3.6804456791719124E-3</v>
      </c>
      <c r="T39" s="20">
        <f t="shared" si="19"/>
        <v>-3.62846539425421E-4</v>
      </c>
      <c r="U39" s="14">
        <f t="shared" si="7"/>
        <v>-9.8447407901248313E-4</v>
      </c>
      <c r="V39" s="20">
        <f t="shared" si="19"/>
        <v>8.9935940503500955E-2</v>
      </c>
      <c r="W39" s="14">
        <f t="shared" si="8"/>
        <v>0.24401390829712707</v>
      </c>
      <c r="X39" s="20">
        <f t="shared" si="19"/>
        <v>-7.7639075822884207E-2</v>
      </c>
      <c r="Y39" s="14">
        <f t="shared" si="20"/>
        <v>-0.21065009407870153</v>
      </c>
      <c r="Z39" s="20">
        <f t="shared" si="19"/>
        <v>0</v>
      </c>
      <c r="AA39" s="14" t="str">
        <f t="shared" si="10"/>
        <v>-</v>
      </c>
      <c r="AB39" s="20">
        <f t="shared" si="19"/>
        <v>-8.1125063268761011E-4</v>
      </c>
      <c r="AC39" s="14">
        <f t="shared" si="11"/>
        <v>-2.2010826415153444E-3</v>
      </c>
      <c r="AD39" s="20">
        <f t="shared" si="19"/>
        <v>0</v>
      </c>
      <c r="AE39" s="14" t="str">
        <f t="shared" si="12"/>
        <v>-</v>
      </c>
      <c r="AF39" s="20">
        <f t="shared" si="19"/>
        <v>-1.0504145841907508E-3</v>
      </c>
      <c r="AG39" s="14">
        <f t="shared" si="13"/>
        <v>-2.8499815155729989E-3</v>
      </c>
      <c r="AH39" s="20">
        <f t="shared" si="19"/>
        <v>-3.1629433642210714E-5</v>
      </c>
      <c r="AI39" s="14">
        <f t="shared" si="14"/>
        <v>-8.5816878959539544E-5</v>
      </c>
      <c r="AJ39" s="20">
        <f t="shared" si="19"/>
        <v>7.3141545064503433E-4</v>
      </c>
      <c r="AK39" s="14">
        <f t="shared" si="15"/>
        <v>1.9844740790125014E-3</v>
      </c>
      <c r="AL39" s="20">
        <f t="shared" si="21"/>
        <v>0</v>
      </c>
      <c r="AM39" s="14" t="str">
        <f t="shared" si="16"/>
        <v>-</v>
      </c>
      <c r="AN39" s="20">
        <f t="shared" si="22"/>
        <v>-3.281807011814375E-2</v>
      </c>
      <c r="AO39" s="14">
        <f t="shared" si="17"/>
        <v>-9.3358510971784853E-2</v>
      </c>
      <c r="AP39" s="20">
        <f t="shared" si="23"/>
        <v>-0.2197467916906457</v>
      </c>
      <c r="AQ39" s="14">
        <f t="shared" si="18"/>
        <v>-0.63398492164043996</v>
      </c>
    </row>
    <row r="40" spans="2:43" x14ac:dyDescent="0.25">
      <c r="B40" s="5" t="s">
        <v>90</v>
      </c>
      <c r="D40" s="24"/>
      <c r="E40" s="25"/>
      <c r="F40" s="20"/>
      <c r="G40" s="14"/>
      <c r="H40" s="20"/>
      <c r="I40" s="14"/>
      <c r="J40" s="20"/>
      <c r="K40" s="14"/>
      <c r="L40" s="20"/>
      <c r="M40" s="14"/>
      <c r="N40" s="20"/>
      <c r="O40" s="14"/>
      <c r="P40" s="20"/>
      <c r="Q40" s="14"/>
      <c r="R40" s="20"/>
      <c r="S40" s="14"/>
      <c r="T40" s="20"/>
      <c r="U40" s="14"/>
      <c r="V40" s="20"/>
      <c r="W40" s="14"/>
      <c r="X40" s="20"/>
      <c r="Y40" s="14"/>
      <c r="Z40" s="20"/>
      <c r="AA40" s="14"/>
      <c r="AB40" s="20"/>
      <c r="AC40" s="14"/>
      <c r="AD40" s="20"/>
      <c r="AE40" s="14"/>
      <c r="AF40" s="20"/>
      <c r="AG40" s="14"/>
      <c r="AH40" s="20"/>
      <c r="AI40" s="14"/>
      <c r="AJ40" s="20"/>
      <c r="AK40" s="14"/>
      <c r="AL40" s="20"/>
      <c r="AM40" s="14"/>
      <c r="AN40" s="20"/>
      <c r="AO40" s="14"/>
      <c r="AP40" s="20"/>
      <c r="AQ40" s="14"/>
    </row>
    <row r="41" spans="2:43" x14ac:dyDescent="0.25">
      <c r="B41" s="5" t="s">
        <v>91</v>
      </c>
      <c r="D41" s="24"/>
      <c r="E41" s="25"/>
      <c r="F41" s="20"/>
      <c r="G41" s="14"/>
      <c r="H41" s="20"/>
      <c r="I41" s="14"/>
      <c r="J41" s="20"/>
      <c r="K41" s="14"/>
      <c r="L41" s="20"/>
      <c r="M41" s="14"/>
      <c r="N41" s="20"/>
      <c r="O41" s="14"/>
      <c r="P41" s="20"/>
      <c r="Q41" s="14"/>
      <c r="R41" s="20"/>
      <c r="S41" s="14"/>
      <c r="T41" s="20"/>
      <c r="U41" s="14"/>
      <c r="V41" s="20"/>
      <c r="W41" s="14"/>
      <c r="X41" s="20"/>
      <c r="Y41" s="14"/>
      <c r="Z41" s="20"/>
      <c r="AA41" s="14"/>
      <c r="AB41" s="20"/>
      <c r="AC41" s="14"/>
      <c r="AD41" s="20"/>
      <c r="AE41" s="14"/>
      <c r="AF41" s="20"/>
      <c r="AG41" s="14"/>
      <c r="AH41" s="20"/>
      <c r="AI41" s="14"/>
      <c r="AJ41" s="20"/>
      <c r="AK41" s="14"/>
      <c r="AL41" s="20"/>
      <c r="AM41" s="14"/>
      <c r="AN41" s="20"/>
      <c r="AO41" s="14"/>
      <c r="AP41" s="20"/>
      <c r="AQ41" s="14"/>
    </row>
    <row r="42" spans="2:43" x14ac:dyDescent="0.25">
      <c r="B42" s="5" t="s">
        <v>23</v>
      </c>
      <c r="D42" s="24"/>
      <c r="E42" s="25"/>
      <c r="F42" s="20">
        <f t="shared" si="19"/>
        <v>0</v>
      </c>
      <c r="G42" s="14" t="str">
        <f t="shared" si="0"/>
        <v>-</v>
      </c>
      <c r="H42" s="20">
        <f t="shared" si="19"/>
        <v>0</v>
      </c>
      <c r="I42" s="14" t="str">
        <f t="shared" si="1"/>
        <v>-</v>
      </c>
      <c r="J42" s="20">
        <f t="shared" si="19"/>
        <v>-2.0529219443199409E-4</v>
      </c>
      <c r="K42" s="14">
        <f t="shared" si="2"/>
        <v>-5.6415740878141348E-4</v>
      </c>
      <c r="L42" s="20">
        <f t="shared" si="19"/>
        <v>0</v>
      </c>
      <c r="M42" s="14" t="str">
        <f t="shared" si="3"/>
        <v>-</v>
      </c>
      <c r="N42" s="20">
        <f t="shared" si="19"/>
        <v>1.2845270858070634E-3</v>
      </c>
      <c r="O42" s="14">
        <f t="shared" si="4"/>
        <v>3.5299708994956666E-3</v>
      </c>
      <c r="P42" s="20">
        <f t="shared" si="19"/>
        <v>-1.1091142097441331E-3</v>
      </c>
      <c r="Q42" s="14">
        <f t="shared" si="5"/>
        <v>-3.0479239619569517E-3</v>
      </c>
      <c r="R42" s="20">
        <f t="shared" si="19"/>
        <v>3.7616938011009182E-4</v>
      </c>
      <c r="S42" s="14">
        <f t="shared" si="6"/>
        <v>1.0337399496999338E-3</v>
      </c>
      <c r="T42" s="20">
        <f t="shared" si="19"/>
        <v>-4.3337558452805069E-4</v>
      </c>
      <c r="U42" s="14">
        <f t="shared" si="7"/>
        <v>-1.1909466284045461E-3</v>
      </c>
      <c r="V42" s="20">
        <f t="shared" si="19"/>
        <v>2.1586401161225011E-2</v>
      </c>
      <c r="W42" s="14">
        <f t="shared" si="8"/>
        <v>5.9320950695326773E-2</v>
      </c>
      <c r="X42" s="20">
        <f t="shared" si="19"/>
        <v>-1.0940784616136012E-2</v>
      </c>
      <c r="Y42" s="14">
        <f t="shared" si="20"/>
        <v>-3.0066046671448084E-2</v>
      </c>
      <c r="Z42" s="20">
        <f t="shared" si="19"/>
        <v>0</v>
      </c>
      <c r="AA42" s="14" t="str">
        <f t="shared" si="10"/>
        <v>-</v>
      </c>
      <c r="AB42" s="20">
        <f t="shared" si="19"/>
        <v>-7.0005443381115917E-4</v>
      </c>
      <c r="AC42" s="14">
        <f t="shared" si="11"/>
        <v>-1.9237988881052326E-3</v>
      </c>
      <c r="AD42" s="20">
        <f t="shared" si="19"/>
        <v>0</v>
      </c>
      <c r="AE42" s="14" t="str">
        <f t="shared" si="12"/>
        <v>-</v>
      </c>
      <c r="AF42" s="20">
        <f t="shared" si="19"/>
        <v>9.3694836798441372E-5</v>
      </c>
      <c r="AG42" s="14">
        <f t="shared" si="13"/>
        <v>2.5748001033654849E-4</v>
      </c>
      <c r="AH42" s="20">
        <f t="shared" si="19"/>
        <v>1.0139329385250306E-4</v>
      </c>
      <c r="AI42" s="14">
        <f t="shared" si="14"/>
        <v>2.7863591251446607E-4</v>
      </c>
      <c r="AJ42" s="20">
        <f t="shared" si="19"/>
        <v>3.7223251549400871E-4</v>
      </c>
      <c r="AK42" s="14">
        <f t="shared" si="15"/>
        <v>1.0229211684661121E-3</v>
      </c>
      <c r="AL42" s="20">
        <f t="shared" si="21"/>
        <v>0</v>
      </c>
      <c r="AM42" s="14" t="str">
        <f t="shared" si="16"/>
        <v>-</v>
      </c>
      <c r="AN42" s="20">
        <f t="shared" si="22"/>
        <v>2.0945094060111913E-3</v>
      </c>
      <c r="AO42" s="14">
        <f t="shared" si="17"/>
        <v>5.9521990482338111E-3</v>
      </c>
      <c r="AP42" s="20">
        <f t="shared" si="23"/>
        <v>-0.22090020167612423</v>
      </c>
      <c r="AQ42" s="14">
        <f t="shared" si="18"/>
        <v>-0.61051340252993624</v>
      </c>
    </row>
    <row r="43" spans="2:43" x14ac:dyDescent="0.25">
      <c r="B43" s="5" t="s">
        <v>24</v>
      </c>
      <c r="D43" s="24"/>
      <c r="E43" s="25"/>
      <c r="F43" s="20">
        <f t="shared" si="19"/>
        <v>0</v>
      </c>
      <c r="G43" s="14"/>
      <c r="H43" s="20">
        <f t="shared" si="19"/>
        <v>0</v>
      </c>
      <c r="I43" s="14" t="str">
        <f t="shared" si="1"/>
        <v>-</v>
      </c>
      <c r="J43" s="20">
        <f t="shared" si="19"/>
        <v>-7.91915196495796E-4</v>
      </c>
      <c r="K43" s="14">
        <f t="shared" si="2"/>
        <v>-1.998943065301872E-3</v>
      </c>
      <c r="L43" s="20">
        <f t="shared" si="19"/>
        <v>0</v>
      </c>
      <c r="M43" s="14" t="str">
        <f t="shared" si="3"/>
        <v>-</v>
      </c>
      <c r="N43" s="20">
        <f t="shared" si="19"/>
        <v>2.7167158643958134E-3</v>
      </c>
      <c r="O43" s="14">
        <f t="shared" si="4"/>
        <v>6.857502370910199E-3</v>
      </c>
      <c r="P43" s="20">
        <f t="shared" si="19"/>
        <v>-1.1776965675778239E-3</v>
      </c>
      <c r="Q43" s="14">
        <f t="shared" si="5"/>
        <v>-2.9727278845094606E-3</v>
      </c>
      <c r="R43" s="20">
        <f t="shared" si="19"/>
        <v>2.4800574925303298E-3</v>
      </c>
      <c r="S43" s="14">
        <f t="shared" si="6"/>
        <v>6.2601320800259787E-3</v>
      </c>
      <c r="T43" s="20">
        <f t="shared" si="19"/>
        <v>-1.4896293705590757E-4</v>
      </c>
      <c r="U43" s="14">
        <f t="shared" si="7"/>
        <v>-3.7601050129125544E-4</v>
      </c>
      <c r="V43" s="20">
        <f t="shared" si="19"/>
        <v>2.1633141142717083E-2</v>
      </c>
      <c r="W43" s="14">
        <f t="shared" si="8"/>
        <v>5.46061215383691E-2</v>
      </c>
      <c r="X43" s="20">
        <f t="shared" si="19"/>
        <v>-1.0277568643548785E-2</v>
      </c>
      <c r="Y43" s="14">
        <f t="shared" si="20"/>
        <v>-2.594251841496921E-2</v>
      </c>
      <c r="Z43" s="20">
        <f t="shared" si="19"/>
        <v>0</v>
      </c>
      <c r="AA43" s="14" t="str">
        <f t="shared" si="10"/>
        <v>-</v>
      </c>
      <c r="AB43" s="20">
        <f t="shared" si="19"/>
        <v>-1.1149260413405582E-3</v>
      </c>
      <c r="AC43" s="14">
        <f t="shared" si="11"/>
        <v>-2.8142832572524284E-3</v>
      </c>
      <c r="AD43" s="20">
        <f t="shared" si="19"/>
        <v>0</v>
      </c>
      <c r="AE43" s="14" t="str">
        <f t="shared" si="12"/>
        <v>-</v>
      </c>
      <c r="AF43" s="20">
        <f t="shared" si="19"/>
        <v>7.3088096419926529E-5</v>
      </c>
      <c r="AG43" s="14">
        <f t="shared" si="13"/>
        <v>1.8448811708773188E-4</v>
      </c>
      <c r="AH43" s="20">
        <f t="shared" si="19"/>
        <v>1.0194274062413911E-4</v>
      </c>
      <c r="AI43" s="14">
        <f t="shared" si="14"/>
        <v>2.5732267208680715E-4</v>
      </c>
      <c r="AJ43" s="20">
        <f t="shared" si="19"/>
        <v>-5.2896073191366355E-4</v>
      </c>
      <c r="AK43" s="14">
        <f t="shared" si="15"/>
        <v>-1.3351964851218007E-3</v>
      </c>
      <c r="AL43" s="20">
        <f t="shared" si="21"/>
        <v>0</v>
      </c>
      <c r="AM43" s="14" t="str">
        <f t="shared" si="16"/>
        <v>-</v>
      </c>
      <c r="AN43" s="20">
        <f t="shared" si="22"/>
        <v>6.0252811038918885E-3</v>
      </c>
      <c r="AO43" s="14">
        <f t="shared" si="17"/>
        <v>1.3913467064741523E-2</v>
      </c>
      <c r="AP43" s="20">
        <f t="shared" si="23"/>
        <v>-0.23412182052822073</v>
      </c>
      <c r="AQ43" s="14">
        <f t="shared" si="18"/>
        <v>-0.57499618941192232</v>
      </c>
    </row>
    <row r="44" spans="2:43" x14ac:dyDescent="0.25">
      <c r="B44" s="5" t="s">
        <v>25</v>
      </c>
      <c r="D44" s="24"/>
      <c r="E44" s="25"/>
      <c r="F44" s="20">
        <f t="shared" si="19"/>
        <v>0</v>
      </c>
      <c r="G44" s="14"/>
      <c r="H44" s="20">
        <f t="shared" si="19"/>
        <v>0</v>
      </c>
      <c r="I44" s="14" t="str">
        <f t="shared" si="1"/>
        <v>-</v>
      </c>
      <c r="J44" s="20">
        <f t="shared" si="19"/>
        <v>1.1497412615635305E-4</v>
      </c>
      <c r="K44" s="14">
        <f t="shared" si="2"/>
        <v>2.3020213131731614E-4</v>
      </c>
      <c r="L44" s="20">
        <f t="shared" si="19"/>
        <v>0</v>
      </c>
      <c r="M44" s="14" t="str">
        <f t="shared" si="3"/>
        <v>-</v>
      </c>
      <c r="N44" s="20">
        <f t="shared" si="19"/>
        <v>-3.2626569392635307E-4</v>
      </c>
      <c r="O44" s="14">
        <f t="shared" si="4"/>
        <v>-6.5325182828906243E-4</v>
      </c>
      <c r="P44" s="20">
        <f t="shared" si="19"/>
        <v>-6.8393614848494266E-4</v>
      </c>
      <c r="Q44" s="14">
        <f t="shared" si="5"/>
        <v>-1.3693825239614195E-3</v>
      </c>
      <c r="R44" s="20">
        <f t="shared" si="19"/>
        <v>-1.9009736335768856E-3</v>
      </c>
      <c r="S44" s="14">
        <f t="shared" si="6"/>
        <v>-3.8061448836972829E-3</v>
      </c>
      <c r="T44" s="20">
        <f t="shared" si="19"/>
        <v>-1.1846071875587505E-4</v>
      </c>
      <c r="U44" s="14">
        <f t="shared" si="7"/>
        <v>-2.3718301540224043E-4</v>
      </c>
      <c r="V44" s="20">
        <f t="shared" si="19"/>
        <v>2.5981882552836733E-2</v>
      </c>
      <c r="W44" s="14">
        <f t="shared" si="8"/>
        <v>5.202113674834518E-2</v>
      </c>
      <c r="X44" s="20">
        <f t="shared" si="19"/>
        <v>-3.9245323694330203E-3</v>
      </c>
      <c r="Y44" s="14">
        <f t="shared" si="20"/>
        <v>-7.8577306570607672E-3</v>
      </c>
      <c r="Z44" s="20">
        <f t="shared" si="19"/>
        <v>0</v>
      </c>
      <c r="AA44" s="14" t="str">
        <f t="shared" si="10"/>
        <v>-</v>
      </c>
      <c r="AB44" s="20">
        <f t="shared" si="19"/>
        <v>2.7588577611152854E-3</v>
      </c>
      <c r="AC44" s="14">
        <f t="shared" si="11"/>
        <v>5.5238074673128676E-3</v>
      </c>
      <c r="AD44" s="20">
        <f t="shared" si="19"/>
        <v>0</v>
      </c>
      <c r="AE44" s="14" t="str">
        <f t="shared" si="12"/>
        <v>-</v>
      </c>
      <c r="AF44" s="20">
        <f t="shared" si="19"/>
        <v>7.8807784284817828E-5</v>
      </c>
      <c r="AG44" s="14">
        <f t="shared" si="13"/>
        <v>1.5778958721611447E-4</v>
      </c>
      <c r="AH44" s="20">
        <f t="shared" si="19"/>
        <v>-7.8807784284817828E-5</v>
      </c>
      <c r="AI44" s="14">
        <f t="shared" si="14"/>
        <v>-1.5778958721611447E-4</v>
      </c>
      <c r="AJ44" s="20">
        <f t="shared" si="19"/>
        <v>2.3726366949761157E-4</v>
      </c>
      <c r="AK44" s="14">
        <f t="shared" si="15"/>
        <v>4.7505125047217489E-4</v>
      </c>
      <c r="AL44" s="20">
        <f t="shared" si="21"/>
        <v>0</v>
      </c>
      <c r="AM44" s="14" t="str">
        <f t="shared" si="16"/>
        <v>-</v>
      </c>
      <c r="AN44" s="20">
        <f t="shared" si="22"/>
        <v>9.8738910021767268E-5</v>
      </c>
      <c r="AO44" s="14">
        <f t="shared" si="17"/>
        <v>8.670841173739896E-5</v>
      </c>
      <c r="AP44" s="20">
        <f t="shared" si="23"/>
        <v>-0.25510173475946551</v>
      </c>
      <c r="AQ44" s="14">
        <f t="shared" si="18"/>
        <v>-0.50949355910103422</v>
      </c>
    </row>
    <row r="45" spans="2:43" x14ac:dyDescent="0.25">
      <c r="B45" s="5" t="s">
        <v>78</v>
      </c>
      <c r="D45" s="24"/>
      <c r="E45" s="25"/>
      <c r="F45" s="20">
        <f t="shared" si="19"/>
        <v>0</v>
      </c>
      <c r="G45" s="14" t="str">
        <f>IF(G21-E21=0,"-",G21-E21)</f>
        <v>-</v>
      </c>
      <c r="H45" s="20">
        <f t="shared" si="19"/>
        <v>0</v>
      </c>
      <c r="I45" s="14" t="str">
        <f t="shared" si="1"/>
        <v>-</v>
      </c>
      <c r="J45" s="20">
        <f t="shared" si="19"/>
        <v>3.7864445285862303E-4</v>
      </c>
      <c r="K45" s="14">
        <f t="shared" si="2"/>
        <v>9.9999999999978383E-4</v>
      </c>
      <c r="L45" s="20">
        <f t="shared" si="19"/>
        <v>0</v>
      </c>
      <c r="M45" s="14" t="str">
        <f t="shared" si="3"/>
        <v>-</v>
      </c>
      <c r="N45" s="20">
        <f t="shared" si="19"/>
        <v>-5.3010223400224987E-3</v>
      </c>
      <c r="O45" s="14">
        <f t="shared" si="4"/>
        <v>-1.399999999999957E-2</v>
      </c>
      <c r="P45" s="20">
        <f t="shared" si="19"/>
        <v>8.7088224157514382E-3</v>
      </c>
      <c r="Q45" s="14">
        <f t="shared" si="5"/>
        <v>2.2999999999999573E-2</v>
      </c>
      <c r="R45" s="20">
        <f t="shared" si="19"/>
        <v>3.7864445285884507E-4</v>
      </c>
      <c r="S45" s="14">
        <f t="shared" si="6"/>
        <v>1.0000000000004346E-3</v>
      </c>
      <c r="T45" s="20">
        <f t="shared" si="19"/>
        <v>0</v>
      </c>
      <c r="U45" s="14" t="str">
        <f t="shared" si="7"/>
        <v>-</v>
      </c>
      <c r="V45" s="20">
        <f t="shared" si="19"/>
        <v>4.2029534267322921E-2</v>
      </c>
      <c r="W45" s="14">
        <f t="shared" si="8"/>
        <v>0.11099999999999938</v>
      </c>
      <c r="X45" s="20">
        <f t="shared" si="19"/>
        <v>-5.3010223400227208E-3</v>
      </c>
      <c r="Y45" s="14">
        <f t="shared" si="20"/>
        <v>-1.3999999999999568E-2</v>
      </c>
      <c r="Z45" s="20">
        <f t="shared" si="19"/>
        <v>0</v>
      </c>
      <c r="AA45" s="14" t="str">
        <f t="shared" si="10"/>
        <v>-</v>
      </c>
      <c r="AB45" s="20">
        <f t="shared" si="19"/>
        <v>-7.9515335100339701E-3</v>
      </c>
      <c r="AC45" s="14">
        <f t="shared" si="11"/>
        <v>-2.0999999999999672E-2</v>
      </c>
      <c r="AD45" s="20">
        <f t="shared" si="19"/>
        <v>0</v>
      </c>
      <c r="AE45" s="14" t="str">
        <f t="shared" si="12"/>
        <v>-</v>
      </c>
      <c r="AF45" s="20">
        <f t="shared" si="19"/>
        <v>0</v>
      </c>
      <c r="AG45" s="14" t="str">
        <f t="shared" si="13"/>
        <v>-</v>
      </c>
      <c r="AH45" s="20">
        <f t="shared" si="19"/>
        <v>4.1650889814461856E-3</v>
      </c>
      <c r="AI45" s="14">
        <f t="shared" si="14"/>
        <v>1.0999999999999246E-2</v>
      </c>
      <c r="AJ45" s="20">
        <f t="shared" si="19"/>
        <v>-3.7864445285862303E-4</v>
      </c>
      <c r="AK45" s="14">
        <f t="shared" si="15"/>
        <v>-9.9999999999977884E-4</v>
      </c>
      <c r="AL45" s="20">
        <f t="shared" si="21"/>
        <v>0</v>
      </c>
      <c r="AM45" s="14" t="str">
        <f t="shared" si="16"/>
        <v>-</v>
      </c>
      <c r="AN45" s="20">
        <f t="shared" si="22"/>
        <v>-1.931086709579688E-2</v>
      </c>
      <c r="AO45" s="14">
        <f t="shared" si="17"/>
        <v>-5.0999999999999809E-2</v>
      </c>
      <c r="AP45" s="20">
        <f t="shared" si="23"/>
        <v>-0.17493373722074979</v>
      </c>
      <c r="AQ45" s="14">
        <f t="shared" si="18"/>
        <v>-0.46199999999999986</v>
      </c>
    </row>
    <row r="46" spans="2:43" x14ac:dyDescent="0.25">
      <c r="B46" s="5" t="s">
        <v>79</v>
      </c>
      <c r="D46" s="24"/>
      <c r="E46" s="25"/>
      <c r="F46" s="20">
        <f t="shared" si="19"/>
        <v>0</v>
      </c>
      <c r="G46" s="14" t="str">
        <f>IF(G22-E22=0,"-",G22-E22)</f>
        <v>-</v>
      </c>
      <c r="H46" s="20">
        <f t="shared" si="19"/>
        <v>0</v>
      </c>
      <c r="I46" s="14" t="str">
        <f t="shared" si="1"/>
        <v>-</v>
      </c>
      <c r="J46" s="20">
        <f t="shared" si="19"/>
        <v>0</v>
      </c>
      <c r="K46" s="14" t="str">
        <f t="shared" si="2"/>
        <v>-</v>
      </c>
      <c r="L46" s="20">
        <f t="shared" si="19"/>
        <v>0</v>
      </c>
      <c r="M46" s="14" t="str">
        <f t="shared" si="3"/>
        <v>-</v>
      </c>
      <c r="N46" s="20">
        <f t="shared" si="19"/>
        <v>-3.3036009250082543E-3</v>
      </c>
      <c r="O46" s="14">
        <f t="shared" si="4"/>
        <v>-1.000000000000012E-2</v>
      </c>
      <c r="P46" s="20">
        <f t="shared" si="19"/>
        <v>7.5982821275191181E-3</v>
      </c>
      <c r="Q46" s="14">
        <f t="shared" si="5"/>
        <v>2.3000000000000173E-2</v>
      </c>
      <c r="R46" s="20">
        <f t="shared" si="19"/>
        <v>3.303600925006478E-4</v>
      </c>
      <c r="S46" s="14">
        <f t="shared" si="6"/>
        <v>9.9999999999981007E-4</v>
      </c>
      <c r="T46" s="20">
        <f t="shared" si="19"/>
        <v>0</v>
      </c>
      <c r="U46" s="14" t="str">
        <f t="shared" si="7"/>
        <v>-</v>
      </c>
      <c r="V46" s="20">
        <f t="shared" si="19"/>
        <v>4.1295011562603179E-2</v>
      </c>
      <c r="W46" s="14">
        <f t="shared" si="8"/>
        <v>0.12499999999999999</v>
      </c>
      <c r="X46" s="20">
        <f t="shared" si="19"/>
        <v>-5.2857614800132513E-3</v>
      </c>
      <c r="Y46" s="14">
        <f t="shared" si="20"/>
        <v>-1.6E-2</v>
      </c>
      <c r="Z46" s="20">
        <f t="shared" si="19"/>
        <v>3.3036009250086984E-4</v>
      </c>
      <c r="AA46" s="14">
        <f t="shared" si="10"/>
        <v>9.9999999999979272E-4</v>
      </c>
      <c r="AB46" s="20">
        <f t="shared" si="19"/>
        <v>-8.5893624050215056E-3</v>
      </c>
      <c r="AC46" s="14">
        <f t="shared" si="11"/>
        <v>-2.6000000000000092E-2</v>
      </c>
      <c r="AD46" s="20">
        <f t="shared" si="19"/>
        <v>0</v>
      </c>
      <c r="AE46" s="14" t="str">
        <f t="shared" si="12"/>
        <v>-</v>
      </c>
      <c r="AF46" s="20">
        <f t="shared" si="19"/>
        <v>2.6428807400067367E-3</v>
      </c>
      <c r="AG46" s="14">
        <f t="shared" si="13"/>
        <v>8.0000000000005067E-3</v>
      </c>
      <c r="AH46" s="20">
        <f t="shared" si="19"/>
        <v>1.3214403700032573E-3</v>
      </c>
      <c r="AI46" s="14">
        <f t="shared" si="14"/>
        <v>3.9999999999997399E-3</v>
      </c>
      <c r="AJ46" s="20">
        <f t="shared" si="19"/>
        <v>-1.9821605550049526E-2</v>
      </c>
      <c r="AK46" s="14">
        <f t="shared" si="15"/>
        <v>-5.9999999999999706E-2</v>
      </c>
      <c r="AL46" s="20">
        <f t="shared" si="21"/>
        <v>0</v>
      </c>
      <c r="AM46" s="14" t="str">
        <f t="shared" si="16"/>
        <v>-</v>
      </c>
      <c r="AN46" s="20">
        <f t="shared" si="22"/>
        <v>-2.0151965642550507E-2</v>
      </c>
      <c r="AO46" s="14">
        <f t="shared" si="17"/>
        <v>-6.1000000000000429E-2</v>
      </c>
      <c r="AP46" s="20">
        <f t="shared" si="23"/>
        <v>-0.15758176412289393</v>
      </c>
      <c r="AQ46" s="14">
        <f t="shared" si="18"/>
        <v>-0.47699999999999998</v>
      </c>
    </row>
    <row r="47" spans="2:43" x14ac:dyDescent="0.25">
      <c r="B47" s="5" t="s">
        <v>80</v>
      </c>
      <c r="D47" s="24"/>
      <c r="E47" s="25"/>
      <c r="F47" s="20">
        <f t="shared" si="19"/>
        <v>0</v>
      </c>
      <c r="G47" s="14" t="str">
        <f>IF(G23-E23=0,"-",G23-E23)</f>
        <v>-</v>
      </c>
      <c r="H47" s="20">
        <f t="shared" si="19"/>
        <v>0</v>
      </c>
      <c r="I47" s="14" t="str">
        <f t="shared" si="1"/>
        <v>-</v>
      </c>
      <c r="J47" s="20">
        <f t="shared" si="19"/>
        <v>0</v>
      </c>
      <c r="K47" s="14" t="str">
        <f t="shared" si="2"/>
        <v>-</v>
      </c>
      <c r="L47" s="20">
        <f t="shared" si="19"/>
        <v>0</v>
      </c>
      <c r="M47" s="14" t="str">
        <f t="shared" si="3"/>
        <v>-</v>
      </c>
      <c r="N47" s="20">
        <f t="shared" si="19"/>
        <v>-1.2340600575895255E-3</v>
      </c>
      <c r="O47" s="14">
        <f t="shared" si="4"/>
        <v>-6.0000000000004512E-3</v>
      </c>
      <c r="P47" s="20">
        <f t="shared" si="19"/>
        <v>4.3192102015630063E-3</v>
      </c>
      <c r="Q47" s="14">
        <f t="shared" si="5"/>
        <v>2.0999999999999838E-2</v>
      </c>
      <c r="R47" s="20">
        <f t="shared" si="19"/>
        <v>4.1135335252984184E-4</v>
      </c>
      <c r="S47" s="14">
        <f t="shared" si="6"/>
        <v>1.999999999999863E-3</v>
      </c>
      <c r="T47" s="20">
        <f t="shared" si="19"/>
        <v>-2.056766762648099E-4</v>
      </c>
      <c r="U47" s="14">
        <f t="shared" si="7"/>
        <v>-9.9999999999949782E-4</v>
      </c>
      <c r="V47" s="20">
        <f t="shared" si="19"/>
        <v>4.3192102015631395E-2</v>
      </c>
      <c r="W47" s="14">
        <f t="shared" si="8"/>
        <v>0.21000000000000013</v>
      </c>
      <c r="X47" s="20">
        <f t="shared" si="19"/>
        <v>-5.3475935828874999E-3</v>
      </c>
      <c r="Y47" s="14">
        <f t="shared" si="20"/>
        <v>-2.5999999999999052E-2</v>
      </c>
      <c r="Z47" s="20">
        <f t="shared" si="19"/>
        <v>0</v>
      </c>
      <c r="AA47" s="14" t="str">
        <f t="shared" si="10"/>
        <v>-</v>
      </c>
      <c r="AB47" s="20">
        <f t="shared" si="19"/>
        <v>-5.347593582887944E-3</v>
      </c>
      <c r="AC47" s="14">
        <f t="shared" si="11"/>
        <v>-2.6000000000001661E-2</v>
      </c>
      <c r="AD47" s="20">
        <f t="shared" si="19"/>
        <v>0</v>
      </c>
      <c r="AE47" s="14" t="str">
        <f t="shared" si="12"/>
        <v>-</v>
      </c>
      <c r="AF47" s="20">
        <f t="shared" si="19"/>
        <v>-4.3809132044425936E-2</v>
      </c>
      <c r="AG47" s="14">
        <f t="shared" si="13"/>
        <v>-0.21299999999999863</v>
      </c>
      <c r="AH47" s="20">
        <f t="shared" si="19"/>
        <v>1.4397367338542244E-3</v>
      </c>
      <c r="AI47" s="14">
        <f t="shared" si="14"/>
        <v>6.9999999999990833E-3</v>
      </c>
      <c r="AJ47" s="20">
        <f t="shared" si="19"/>
        <v>-2.3035787741670144E-2</v>
      </c>
      <c r="AK47" s="14">
        <f t="shared" si="15"/>
        <v>-0.11200000000000003</v>
      </c>
      <c r="AL47" s="20">
        <f t="shared" si="21"/>
        <v>0</v>
      </c>
      <c r="AM47" s="14" t="str">
        <f t="shared" si="16"/>
        <v>-</v>
      </c>
      <c r="AN47" s="20">
        <f t="shared" si="22"/>
        <v>-2.1596051007815475E-2</v>
      </c>
      <c r="AO47" s="14">
        <f t="shared" si="17"/>
        <v>-0.10499999999999909</v>
      </c>
      <c r="AP47" s="20">
        <f t="shared" si="23"/>
        <v>-0.16886055121349253</v>
      </c>
      <c r="AQ47" s="14">
        <f t="shared" si="18"/>
        <v>-0.82100000000000084</v>
      </c>
    </row>
    <row r="48" spans="2:43" x14ac:dyDescent="0.25">
      <c r="B48" s="5" t="s">
        <v>81</v>
      </c>
      <c r="D48" s="24"/>
      <c r="E48" s="25"/>
      <c r="F48" s="20"/>
      <c r="G48" s="14"/>
      <c r="H48" s="20"/>
      <c r="I48" s="14"/>
      <c r="J48" s="20"/>
      <c r="K48" s="14"/>
      <c r="L48" s="20"/>
      <c r="M48" s="14"/>
      <c r="N48" s="20"/>
      <c r="O48" s="14"/>
      <c r="P48" s="20"/>
      <c r="Q48" s="14"/>
      <c r="R48" s="20"/>
      <c r="S48" s="14"/>
      <c r="T48" s="20"/>
      <c r="U48" s="14"/>
      <c r="V48" s="20"/>
      <c r="W48" s="14"/>
      <c r="X48" s="20"/>
      <c r="Y48" s="14"/>
      <c r="Z48" s="20"/>
      <c r="AA48" s="14"/>
      <c r="AB48" s="20"/>
      <c r="AC48" s="14"/>
      <c r="AD48" s="20"/>
      <c r="AE48" s="14"/>
      <c r="AF48" s="20"/>
      <c r="AG48" s="14"/>
      <c r="AH48" s="20"/>
      <c r="AI48" s="14"/>
      <c r="AJ48" s="20"/>
      <c r="AK48" s="14"/>
      <c r="AL48" s="20"/>
      <c r="AM48" s="14"/>
      <c r="AN48" s="20"/>
      <c r="AO48" s="14"/>
      <c r="AP48" s="20"/>
      <c r="AQ48" s="14"/>
    </row>
    <row r="49" spans="2:52" ht="16.5" thickBot="1" x14ac:dyDescent="0.3">
      <c r="B49" s="5" t="s">
        <v>26</v>
      </c>
      <c r="D49" s="26"/>
      <c r="E49" s="27"/>
      <c r="F49" s="21">
        <f>F25-D25</f>
        <v>0</v>
      </c>
      <c r="G49" s="15" t="str">
        <f>IF(G25-E25=0,"-",G25-E25)</f>
        <v>-</v>
      </c>
      <c r="H49" s="21">
        <f>H25-F25</f>
        <v>0</v>
      </c>
      <c r="I49" s="15" t="str">
        <f>IF(I25-G25=0,"-",I25-G25)</f>
        <v>-</v>
      </c>
      <c r="J49" s="21">
        <f>J25-H25</f>
        <v>9.5526649071864256E-5</v>
      </c>
      <c r="K49" s="15">
        <f>IF(K25-I25=0,"-",K25-I25)</f>
        <v>2.9198191167507302E-4</v>
      </c>
      <c r="L49" s="21">
        <f>L25-J25</f>
        <v>0</v>
      </c>
      <c r="M49" s="15" t="str">
        <f>IF(M25-K25=0,"-",M25-K25)</f>
        <v>-</v>
      </c>
      <c r="N49" s="21">
        <f>N25-L25</f>
        <v>-3.4979384284351545E-3</v>
      </c>
      <c r="O49" s="15">
        <f>IF(O25-M25=0,"-",O25-M25)</f>
        <v>-1.0691621230083766E-2</v>
      </c>
      <c r="P49" s="21">
        <f>P25-N25</f>
        <v>7.6918189222462408E-3</v>
      </c>
      <c r="Q49" s="15">
        <f>IF(Q25-O25=0,"-",Q25-O25)</f>
        <v>2.3510423687999858E-2</v>
      </c>
      <c r="R49" s="21">
        <f>R25-P25</f>
        <v>2.8309686454019989E-4</v>
      </c>
      <c r="S49" s="15">
        <f>IF(S25-Q25=0,"-",S25-Q25)</f>
        <v>8.6529952113588958E-4</v>
      </c>
      <c r="T49" s="21">
        <f>T25-R25</f>
        <v>-2.1649068043405606E-4</v>
      </c>
      <c r="U49" s="15">
        <f>IF(U25-S25=0,"-",U25-S25)</f>
        <v>-6.6171443620261991E-4</v>
      </c>
      <c r="V49" s="21">
        <f>V25-T25</f>
        <v>4.1650697239589141E-2</v>
      </c>
      <c r="W49" s="15">
        <f>IF(W25-U25=0,"-",W25-U25)</f>
        <v>0.12730740919696068</v>
      </c>
      <c r="X49" s="21">
        <f>X25-V25</f>
        <v>-5.228116600457744E-3</v>
      </c>
      <c r="Y49" s="15">
        <f t="shared" ref="Y49" si="24">IF(Y25-U25=0,"-",Y25-U25)</f>
        <v>0.11132741309856956</v>
      </c>
      <c r="Z49" s="21">
        <f>Z25-X25</f>
        <v>0</v>
      </c>
      <c r="AA49" s="15" t="str">
        <f t="shared" ref="AA49" si="25">IF(AA25-Y25=0,"-",AA25-Y25)</f>
        <v>-</v>
      </c>
      <c r="AB49" s="21">
        <f>AB25-Z25</f>
        <v>-8.0596539538178025E-3</v>
      </c>
      <c r="AC49" s="15">
        <f t="shared" ref="AC49" si="26">IF(AC25-AA25=0,"-",AC25-AA25)</f>
        <v>-2.4634729593657492E-2</v>
      </c>
      <c r="AD49" s="21">
        <f>AD25-AB25</f>
        <v>0</v>
      </c>
      <c r="AE49" s="15" t="str">
        <f t="shared" ref="AE49" si="27">IF(AE25-AC25=0,"-",AE25-AC25)</f>
        <v>-</v>
      </c>
      <c r="AF49" s="21">
        <f>AF25-AD25</f>
        <v>2.4374240703894934E-4</v>
      </c>
      <c r="AG49" s="15">
        <f t="shared" ref="AG49" si="28">IF(AG25-AE25=0,"-",AG25-AE25)</f>
        <v>7.4501068188768949E-4</v>
      </c>
      <c r="AH49" s="21">
        <f>AH25-AF25</f>
        <v>1.7561941828605487E-3</v>
      </c>
      <c r="AI49" s="15">
        <f t="shared" ref="AI49" si="29">IF(AI25-AG25=0,"-",AI25-AG25)</f>
        <v>5.3678940878387899E-3</v>
      </c>
      <c r="AJ49" s="21">
        <f>AJ25-AH25</f>
        <v>-1.7338979627762541E-2</v>
      </c>
      <c r="AK49" s="15">
        <f t="shared" ref="AK49" si="30">IF(AK25-AI25=0,"-",AK25-AI25)</f>
        <v>-5.2997445921055084E-2</v>
      </c>
      <c r="AL49" s="21">
        <f>AL25-AJ25</f>
        <v>0</v>
      </c>
      <c r="AM49" s="15" t="str">
        <f t="shared" ref="AM49" si="31">IF(AM25-AK25=0,"-",AM25-AK25)</f>
        <v>-</v>
      </c>
      <c r="AN49" s="21">
        <f>AN25-AL25</f>
        <v>-2.0657353056196204E-2</v>
      </c>
      <c r="AO49" s="15">
        <f t="shared" ref="AO49" si="32">IF(AO25-AM25=0,"-",AO25-AM25)</f>
        <v>-6.335973517990022E-2</v>
      </c>
      <c r="AP49" s="21">
        <f>AP25-AN25</f>
        <v>-0.16220073879852459</v>
      </c>
      <c r="AQ49" s="15">
        <f t="shared" ref="AQ49" si="33">IF(AQ25-AO25=0,"-",AQ25-AO25)</f>
        <v>-0.50663842709993379</v>
      </c>
    </row>
    <row r="51" spans="2:52" x14ac:dyDescent="0.25">
      <c r="D51" s="16">
        <f>MAX(D31:D49)</f>
        <v>0</v>
      </c>
      <c r="F51" s="16">
        <f>MAX(F31:F49)</f>
        <v>0</v>
      </c>
      <c r="H51" s="16">
        <f>MAX(H31:H49)</f>
        <v>0</v>
      </c>
      <c r="J51" s="16">
        <f>MAX(J31:J49)</f>
        <v>3.7864445285862303E-4</v>
      </c>
      <c r="L51" s="16">
        <f>MAX(L31:L49)</f>
        <v>0</v>
      </c>
      <c r="N51" s="16">
        <f>MAX(N31:N49)</f>
        <v>3.1746031746031633E-3</v>
      </c>
      <c r="P51" s="16">
        <f>MAX(P31:P49)</f>
        <v>8.7088224157514382E-3</v>
      </c>
      <c r="R51" s="16">
        <f>MAX(R31:R49)</f>
        <v>2.4800574925303298E-3</v>
      </c>
      <c r="T51" s="16">
        <f>MAX(T31:T49)</f>
        <v>0</v>
      </c>
      <c r="V51" s="16">
        <f>MAX(V31:V49)</f>
        <v>8.9935940503500955E-2</v>
      </c>
      <c r="X51" s="16">
        <f>MAX(X31:X49)</f>
        <v>3.6149408958804474E-2</v>
      </c>
      <c r="Z51" s="16">
        <f>MAX(Z31:Z49)</f>
        <v>3.3036009250086984E-4</v>
      </c>
      <c r="AB51" s="16">
        <f>MAX(AB31:AB49)</f>
        <v>3.1521845061410758E-3</v>
      </c>
      <c r="AD51" s="16">
        <f>MAX(AD31:AD49)</f>
        <v>0</v>
      </c>
      <c r="AF51" s="16">
        <f>MAX(AF31:AF49)</f>
        <v>1.904761904761898E-2</v>
      </c>
      <c r="AH51" s="16">
        <f>MAX(AH31:AH49)</f>
        <v>4.1650889814461856E-3</v>
      </c>
      <c r="AJ51" s="16">
        <f>MAX(AJ31:AJ49)</f>
        <v>3.4920634920635019E-2</v>
      </c>
      <c r="AL51" s="16">
        <f>MAX(AL31:AL49)</f>
        <v>0</v>
      </c>
      <c r="AN51" s="16">
        <f>MAX(AN31:AN49)</f>
        <v>4.2219644015955127E-2</v>
      </c>
      <c r="AP51" s="16">
        <f>MAX(AP31:AP49)</f>
        <v>-0.15758176412289393</v>
      </c>
    </row>
    <row r="52" spans="2:52" ht="219" customHeight="1" x14ac:dyDescent="0.25">
      <c r="B52" s="17" t="s">
        <v>28</v>
      </c>
      <c r="C52" s="18"/>
      <c r="D52" s="61"/>
      <c r="E52" s="62"/>
      <c r="F52" s="59"/>
      <c r="G52" s="60"/>
      <c r="H52" s="59" t="s">
        <v>29</v>
      </c>
      <c r="I52" s="60"/>
      <c r="J52" s="59" t="s">
        <v>29</v>
      </c>
      <c r="K52" s="60"/>
      <c r="L52" s="59" t="s">
        <v>29</v>
      </c>
      <c r="M52" s="60"/>
      <c r="N52" s="59" t="s">
        <v>85</v>
      </c>
      <c r="O52" s="60"/>
      <c r="P52" s="59" t="s">
        <v>85</v>
      </c>
      <c r="Q52" s="60"/>
      <c r="R52" s="59" t="s">
        <v>29</v>
      </c>
      <c r="S52" s="60"/>
      <c r="T52" s="59" t="s">
        <v>86</v>
      </c>
      <c r="U52" s="60"/>
      <c r="V52" s="59" t="s">
        <v>87</v>
      </c>
      <c r="W52" s="60"/>
      <c r="X52" s="59" t="s">
        <v>87</v>
      </c>
      <c r="Y52" s="60"/>
      <c r="Z52" s="59" t="s">
        <v>83</v>
      </c>
      <c r="AA52" s="60"/>
      <c r="AB52" s="59" t="s">
        <v>82</v>
      </c>
      <c r="AC52" s="60"/>
      <c r="AD52" s="59" t="s">
        <v>29</v>
      </c>
      <c r="AE52" s="60"/>
      <c r="AF52" s="59" t="s">
        <v>87</v>
      </c>
      <c r="AG52" s="60"/>
      <c r="AH52" s="59" t="s">
        <v>88</v>
      </c>
      <c r="AI52" s="60"/>
      <c r="AJ52" s="59" t="s">
        <v>88</v>
      </c>
      <c r="AK52" s="60"/>
      <c r="AL52" s="59" t="s">
        <v>84</v>
      </c>
      <c r="AM52" s="60"/>
      <c r="AN52" s="59" t="s">
        <v>30</v>
      </c>
      <c r="AO52" s="60"/>
      <c r="AP52" s="63" t="s">
        <v>89</v>
      </c>
      <c r="AQ52" s="64"/>
      <c r="AR52" s="65"/>
      <c r="AS52" s="66"/>
    </row>
    <row r="54" spans="2:52" x14ac:dyDescent="0.25">
      <c r="B54" s="1" t="s">
        <v>14</v>
      </c>
      <c r="D54" s="1" t="str">
        <f t="shared" ref="D54:D65" si="34">IF(OR(D7="-",D7&lt;0.02),"",D$28&amp;",")</f>
        <v/>
      </c>
      <c r="E54" s="1" t="str">
        <f t="shared" ref="E54:E65" si="35">IF(OR(D7="-",D7&gt;-0.02),"",D$28&amp;",")</f>
        <v/>
      </c>
      <c r="F54" s="1" t="str">
        <f t="shared" ref="F54:F65" si="36">IF(OR(F31="-",F31&lt;0.02),"",F$28&amp;",")</f>
        <v/>
      </c>
      <c r="G54" s="1" t="str">
        <f t="shared" ref="G54:G65" si="37">IF(OR(F31="-",F31&gt;-0.02),"",F$28&amp;",")</f>
        <v/>
      </c>
      <c r="H54" s="1" t="str">
        <f t="shared" ref="H54:H65" si="38">IF(OR(H31="-",H31&lt;0.02),"",H$28&amp;",")</f>
        <v/>
      </c>
      <c r="I54" s="1" t="str">
        <f t="shared" ref="I54:I65" si="39">IF(OR(H31="-",H31&gt;-0.02),"",H$28&amp;",")</f>
        <v/>
      </c>
      <c r="J54" s="1" t="str">
        <f t="shared" ref="J54:J65" si="40">IF(OR(J31="-",J31&lt;0.02),"",J$28&amp;",")</f>
        <v/>
      </c>
      <c r="K54" s="1" t="str">
        <f t="shared" ref="K54:K65" si="41">IF(OR(J31="-",J31&gt;-0.02),"",J$28&amp;",")</f>
        <v/>
      </c>
      <c r="L54" s="1" t="str">
        <f t="shared" ref="L54:L65" si="42">IF(OR(L31="-",L31&lt;0.02),"",L$28&amp;",")</f>
        <v/>
      </c>
      <c r="M54" s="1" t="str">
        <f t="shared" ref="M54:M65" si="43">IF(OR(L31="-",L31&gt;-0.02),"",L$28&amp;",")</f>
        <v/>
      </c>
      <c r="N54" s="1" t="str">
        <f t="shared" ref="N54:N65" si="44">IF(OR(N31="-",N31&lt;0.02),"",N$28&amp;",")</f>
        <v/>
      </c>
      <c r="O54" s="1" t="str">
        <f t="shared" ref="O54:O65" si="45">IF(OR(N31="-",N31&gt;-0.02),"",N$28&amp;",")</f>
        <v/>
      </c>
      <c r="P54" s="1" t="str">
        <f t="shared" ref="P54:P65" si="46">IF(OR(P31="-",P31&lt;0.02),"",P$28&amp;",")</f>
        <v/>
      </c>
      <c r="Q54" s="1" t="str">
        <f t="shared" ref="Q54:Q65" si="47">IF(OR(P31="-",P31&gt;-0.02),"",P$28&amp;",")</f>
        <v/>
      </c>
      <c r="R54" s="1" t="str">
        <f t="shared" ref="R54:R65" si="48">IF(OR(R31="-",R31&lt;0.02),"",R$28&amp;",")</f>
        <v/>
      </c>
      <c r="S54" s="1" t="str">
        <f t="shared" ref="S54:S65" si="49">IF(OR(R31="-",R31&gt;-0.02),"",R$28&amp;",")</f>
        <v/>
      </c>
      <c r="T54" s="1" t="str">
        <f t="shared" ref="T54:T65" si="50">IF(OR(T31="-",T31&lt;0.02),"",T$28&amp;",")</f>
        <v/>
      </c>
      <c r="U54" s="1" t="str">
        <f t="shared" ref="U54:U65" si="51">IF(OR(T31="-",T31&gt;-0.02),"",T$28&amp;",")</f>
        <v/>
      </c>
      <c r="V54" s="1" t="str">
        <f t="shared" ref="V54:V65" si="52">IF(OR(V31="-",V31&lt;0.02),"",V$28&amp;",")</f>
        <v/>
      </c>
      <c r="W54" s="1" t="str">
        <f t="shared" ref="W54:W65" si="53">IF(OR(V31="-",V31&gt;-0.02),"",V$28&amp;",")</f>
        <v/>
      </c>
      <c r="X54" s="1" t="str">
        <f t="shared" ref="X54:X65" si="54">IF(OR(X31="-",X31&lt;0.02),"",X$28&amp;",")</f>
        <v/>
      </c>
      <c r="Y54" s="1" t="str">
        <f t="shared" ref="Y54:Y65" si="55">IF(OR(X31="-",X31&gt;-0.02),"",X$28&amp;",")</f>
        <v/>
      </c>
      <c r="Z54" s="1" t="str">
        <f t="shared" ref="Z54:Z65" si="56">IF(OR(Z31="-",Z31&lt;0.02),"",Z$28&amp;",")</f>
        <v/>
      </c>
      <c r="AA54" s="1" t="str">
        <f t="shared" ref="AA54:AA65" si="57">IF(OR(Z31="-",Z31&gt;-0.02),"",Z$28&amp;",")</f>
        <v/>
      </c>
      <c r="AB54" s="1" t="str">
        <f t="shared" ref="AB54:AB65" si="58">IF(OR(AB31="-",AB31&lt;0.02),"",AB$28&amp;",")</f>
        <v/>
      </c>
      <c r="AC54" s="1" t="str">
        <f t="shared" ref="AC54:AC65" si="59">IF(OR(AB31="-",AB31&gt;-0.02),"",AB$28&amp;",")</f>
        <v/>
      </c>
      <c r="AD54" s="1" t="str">
        <f t="shared" ref="AD54:AD65" si="60">IF(OR(AD31="-",AD31&lt;0.02),"",AD$28&amp;",")</f>
        <v/>
      </c>
      <c r="AE54" s="1" t="str">
        <f t="shared" ref="AE54:AE65" si="61">IF(OR(AD31="-",AD31&gt;-0.02),"",AD$28&amp;",")</f>
        <v/>
      </c>
      <c r="AF54" s="1" t="str">
        <f t="shared" ref="AF54:AF65" si="62">IF(OR(AF31="-",AF31&lt;0.02),"",AF$28&amp;",")</f>
        <v/>
      </c>
      <c r="AG54" s="1" t="str">
        <f t="shared" ref="AG54:AG65" si="63">IF(OR(AF31="-",AF31&gt;-0.02),"",AF$28&amp;",")</f>
        <v/>
      </c>
      <c r="AH54" s="1" t="str">
        <f t="shared" ref="AH54:AH65" si="64">IF(OR(AH31="-",AH31&lt;0.02),"",AH$28&amp;",")</f>
        <v/>
      </c>
      <c r="AI54" s="1" t="str">
        <f t="shared" ref="AI54:AI65" si="65">IF(OR(AH31="-",AH31&gt;-0.02),"",AH$28&amp;",")</f>
        <v/>
      </c>
      <c r="AJ54" s="1" t="str">
        <f t="shared" ref="AJ54:AJ65" si="66">IF(OR(AJ31="-",AJ31&lt;0.02),"",AJ$28&amp;",")</f>
        <v/>
      </c>
      <c r="AK54" s="1" t="str">
        <f t="shared" ref="AK54:AK65" si="67">IF(OR(AJ31="-",AJ31&gt;-0.02),"",AJ$28&amp;",")</f>
        <v/>
      </c>
      <c r="AL54" s="1" t="str">
        <f t="shared" ref="AL54:AL65" si="68">IF(OR(AL31="-",AL31&lt;0.02),"",AL$28&amp;",")</f>
        <v/>
      </c>
      <c r="AM54" s="1" t="str">
        <f t="shared" ref="AM54:AM65" si="69">IF(OR(AL31="-",AL31&gt;-0.02),"",AL$28&amp;",")</f>
        <v/>
      </c>
      <c r="AN54" s="1" t="str">
        <f t="shared" ref="AN54:AN65" si="70">IF(OR(AN31="-",AN31&lt;0.02),"",AN$28&amp;",")</f>
        <v/>
      </c>
      <c r="AO54" s="1" t="str">
        <f t="shared" ref="AO54:AO65" si="71">IF(OR(AN31="-",AN31&gt;-0.02),"",AN$28&amp;",")</f>
        <v/>
      </c>
      <c r="AP54" s="1" t="str">
        <f t="shared" ref="AP54:AP65" si="72">IF(OR(AP31="-",AP31&lt;0.02),"",AP$28&amp;",")</f>
        <v/>
      </c>
      <c r="AQ54" s="1" t="str">
        <f t="shared" ref="AQ54:AQ65" si="73">IF(OR(AP31="-",AP31&gt;-0.02),"",AP$28&amp;",")</f>
        <v>Table 1076: allowed revenue,</v>
      </c>
      <c r="AU54" s="1" t="str">
        <f>D54&amp;F54&amp;H54&amp;J54&amp;L54&amp;N54&amp;P54&amp;R54&amp;T54&amp;V54&amp;X54&amp;Z54&amp;AB54&amp;AD54&amp;AF54&amp;AH54&amp;AJ54&amp;AL54&amp;AN54&amp;AP54</f>
        <v/>
      </c>
      <c r="AV54" s="1" t="str">
        <f>E54&amp;G54&amp;I54&amp;K54&amp;M54&amp;O54&amp;Q54&amp;S54&amp;U54&amp;W54&amp;Y54&amp;AA54&amp;AC54&amp;AE54&amp;AG54&amp;AI54&amp;AK54&amp;AM54&amp;AO54&amp;AQ54</f>
        <v>Table 1076: allowed revenue,</v>
      </c>
      <c r="AW54" s="1" t="str">
        <f>IF(AU54="","No factors contributing to greater than 2% upward change.",AY54)</f>
        <v>No factors contributing to greater than 2% upward change.</v>
      </c>
      <c r="AX54" s="1" t="str">
        <f>IF(AV54="","No factors contributing to greater than 2% downward change.",AZ54)</f>
        <v>Gone down mainly due to Table 1076: allowed revenue,</v>
      </c>
      <c r="AY54" s="1" t="str">
        <f>"Gone up mainly due to "&amp;AU54</f>
        <v xml:space="preserve">Gone up mainly due to </v>
      </c>
      <c r="AZ54" s="1" t="str">
        <f>"Gone down mainly due to "&amp;AV54</f>
        <v>Gone down mainly due to Table 1076: allowed revenue,</v>
      </c>
    </row>
    <row r="55" spans="2:52" x14ac:dyDescent="0.25">
      <c r="B55" s="1" t="s">
        <v>15</v>
      </c>
      <c r="D55" s="1" t="str">
        <f t="shared" si="34"/>
        <v/>
      </c>
      <c r="E55" s="1" t="str">
        <f t="shared" si="35"/>
        <v/>
      </c>
      <c r="F55" s="1" t="str">
        <f t="shared" si="36"/>
        <v/>
      </c>
      <c r="G55" s="1" t="str">
        <f t="shared" si="37"/>
        <v/>
      </c>
      <c r="H55" s="1" t="str">
        <f t="shared" si="38"/>
        <v/>
      </c>
      <c r="I55" s="1" t="str">
        <f t="shared" si="39"/>
        <v/>
      </c>
      <c r="J55" s="1" t="str">
        <f t="shared" si="40"/>
        <v/>
      </c>
      <c r="K55" s="1" t="str">
        <f t="shared" si="41"/>
        <v/>
      </c>
      <c r="L55" s="1" t="str">
        <f t="shared" si="42"/>
        <v/>
      </c>
      <c r="M55" s="1" t="str">
        <f t="shared" si="43"/>
        <v/>
      </c>
      <c r="N55" s="1" t="str">
        <f t="shared" si="44"/>
        <v/>
      </c>
      <c r="O55" s="1" t="str">
        <f t="shared" si="45"/>
        <v/>
      </c>
      <c r="P55" s="1" t="str">
        <f t="shared" si="46"/>
        <v/>
      </c>
      <c r="Q55" s="1" t="str">
        <f t="shared" si="47"/>
        <v/>
      </c>
      <c r="R55" s="1" t="str">
        <f t="shared" si="48"/>
        <v/>
      </c>
      <c r="S55" s="1" t="str">
        <f t="shared" si="49"/>
        <v/>
      </c>
      <c r="T55" s="1" t="str">
        <f t="shared" si="50"/>
        <v/>
      </c>
      <c r="U55" s="1" t="str">
        <f t="shared" si="51"/>
        <v/>
      </c>
      <c r="V55" s="1" t="str">
        <f t="shared" si="52"/>
        <v/>
      </c>
      <c r="W55" s="1" t="str">
        <f t="shared" si="53"/>
        <v>Table 1041: load characteristics (Load Factor),</v>
      </c>
      <c r="X55" s="1" t="str">
        <f t="shared" si="54"/>
        <v/>
      </c>
      <c r="Y55" s="1" t="str">
        <f t="shared" si="55"/>
        <v/>
      </c>
      <c r="Z55" s="1" t="str">
        <f t="shared" si="56"/>
        <v/>
      </c>
      <c r="AA55" s="1" t="str">
        <f t="shared" si="57"/>
        <v/>
      </c>
      <c r="AB55" s="1" t="str">
        <f t="shared" si="58"/>
        <v/>
      </c>
      <c r="AC55" s="1" t="str">
        <f t="shared" si="59"/>
        <v/>
      </c>
      <c r="AD55" s="1" t="str">
        <f t="shared" si="60"/>
        <v/>
      </c>
      <c r="AE55" s="1" t="str">
        <f t="shared" si="61"/>
        <v/>
      </c>
      <c r="AF55" s="1" t="str">
        <f t="shared" si="62"/>
        <v/>
      </c>
      <c r="AG55" s="1" t="str">
        <f t="shared" si="63"/>
        <v/>
      </c>
      <c r="AH55" s="1" t="str">
        <f t="shared" si="64"/>
        <v/>
      </c>
      <c r="AI55" s="1" t="str">
        <f t="shared" si="65"/>
        <v/>
      </c>
      <c r="AJ55" s="1" t="str">
        <f t="shared" si="66"/>
        <v/>
      </c>
      <c r="AK55" s="1" t="str">
        <f t="shared" si="67"/>
        <v/>
      </c>
      <c r="AL55" s="1" t="str">
        <f t="shared" si="68"/>
        <v/>
      </c>
      <c r="AM55" s="1" t="str">
        <f t="shared" si="69"/>
        <v/>
      </c>
      <c r="AN55" s="1" t="str">
        <f t="shared" si="70"/>
        <v/>
      </c>
      <c r="AO55" s="1" t="str">
        <f t="shared" si="71"/>
        <v/>
      </c>
      <c r="AP55" s="1" t="str">
        <f t="shared" si="72"/>
        <v/>
      </c>
      <c r="AQ55" s="1" t="str">
        <f t="shared" si="73"/>
        <v>Table 1076: allowed revenue,</v>
      </c>
      <c r="AU55" s="1" t="str">
        <f t="shared" ref="AU55:AU71" si="74">D55&amp;F55&amp;H55&amp;J55&amp;L55&amp;N55&amp;P55&amp;R55&amp;T55&amp;V55&amp;X55&amp;Z55&amp;AB55&amp;AD55&amp;AF55&amp;AH55&amp;AJ55&amp;AL55&amp;AN55&amp;AP55</f>
        <v/>
      </c>
      <c r="AV55" s="1" t="str">
        <f t="shared" ref="AV55:AV71" si="75">E55&amp;G55&amp;I55&amp;K55&amp;M55&amp;O55&amp;Q55&amp;S55&amp;U55&amp;W55&amp;Y55&amp;AA55&amp;AC55&amp;AE55&amp;AG55&amp;AI55&amp;AK55&amp;AM55&amp;AO55&amp;AQ55</f>
        <v>Table 1041: load characteristics (Load Factor),Table 1076: allowed revenue,</v>
      </c>
      <c r="AW55" s="1" t="str">
        <f t="shared" ref="AW55:AW71" si="76">IF(AU55="","No factors contributing to greater than 2% upward change.",AY55)</f>
        <v>No factors contributing to greater than 2% upward change.</v>
      </c>
      <c r="AX55" s="1" t="str">
        <f t="shared" ref="AX55:AX71" si="77">IF(AV55="","No factors contributing to greater than 2% downward change.",AZ55)</f>
        <v>Gone down mainly due to Table 1041: load characteristics (Load Factor),Table 1076: allowed revenue,</v>
      </c>
      <c r="AY55" s="1" t="str">
        <f t="shared" ref="AY55:AY71" si="78">"Gone up mainly due to "&amp;AU55</f>
        <v xml:space="preserve">Gone up mainly due to </v>
      </c>
      <c r="AZ55" s="1" t="str">
        <f t="shared" ref="AZ55:AZ71" si="79">"Gone down mainly due to "&amp;AV55</f>
        <v>Gone down mainly due to Table 1041: load characteristics (Load Factor),Table 1076: allowed revenue,</v>
      </c>
    </row>
    <row r="56" spans="2:52" x14ac:dyDescent="0.25">
      <c r="B56" s="1" t="s">
        <v>16</v>
      </c>
      <c r="D56" s="1" t="str">
        <f t="shared" si="34"/>
        <v/>
      </c>
      <c r="E56" s="1" t="str">
        <f t="shared" si="35"/>
        <v/>
      </c>
      <c r="F56" s="1" t="str">
        <f t="shared" si="36"/>
        <v/>
      </c>
      <c r="G56" s="1" t="str">
        <f t="shared" si="37"/>
        <v/>
      </c>
      <c r="H56" s="1" t="str">
        <f t="shared" si="38"/>
        <v/>
      </c>
      <c r="I56" s="1" t="str">
        <f t="shared" si="39"/>
        <v/>
      </c>
      <c r="J56" s="1" t="str">
        <f t="shared" si="40"/>
        <v/>
      </c>
      <c r="K56" s="1" t="str">
        <f t="shared" si="41"/>
        <v/>
      </c>
      <c r="L56" s="1" t="str">
        <f t="shared" si="42"/>
        <v/>
      </c>
      <c r="M56" s="1" t="str">
        <f t="shared" si="43"/>
        <v/>
      </c>
      <c r="N56" s="1" t="str">
        <f t="shared" si="44"/>
        <v/>
      </c>
      <c r="O56" s="1" t="str">
        <f t="shared" si="45"/>
        <v/>
      </c>
      <c r="P56" s="1" t="str">
        <f t="shared" si="46"/>
        <v/>
      </c>
      <c r="Q56" s="1" t="str">
        <f t="shared" si="47"/>
        <v/>
      </c>
      <c r="R56" s="1" t="str">
        <f t="shared" si="48"/>
        <v/>
      </c>
      <c r="S56" s="1" t="str">
        <f t="shared" si="49"/>
        <v/>
      </c>
      <c r="T56" s="1" t="str">
        <f t="shared" si="50"/>
        <v/>
      </c>
      <c r="U56" s="1" t="str">
        <f t="shared" si="51"/>
        <v/>
      </c>
      <c r="V56" s="1" t="str">
        <f t="shared" si="52"/>
        <v>Table 1041: load characteristics (Load Factor),</v>
      </c>
      <c r="W56" s="1" t="str">
        <f t="shared" si="53"/>
        <v/>
      </c>
      <c r="X56" s="1" t="str">
        <f t="shared" si="54"/>
        <v/>
      </c>
      <c r="Y56" s="1" t="str">
        <f t="shared" si="55"/>
        <v/>
      </c>
      <c r="Z56" s="1" t="str">
        <f t="shared" si="56"/>
        <v/>
      </c>
      <c r="AA56" s="1" t="str">
        <f t="shared" si="57"/>
        <v/>
      </c>
      <c r="AB56" s="1" t="str">
        <f t="shared" si="58"/>
        <v/>
      </c>
      <c r="AC56" s="1" t="str">
        <f t="shared" si="59"/>
        <v/>
      </c>
      <c r="AD56" s="1" t="str">
        <f t="shared" si="60"/>
        <v/>
      </c>
      <c r="AE56" s="1" t="str">
        <f t="shared" si="61"/>
        <v/>
      </c>
      <c r="AF56" s="1" t="str">
        <f t="shared" si="62"/>
        <v/>
      </c>
      <c r="AG56" s="1" t="str">
        <f t="shared" si="63"/>
        <v/>
      </c>
      <c r="AH56" s="1" t="str">
        <f t="shared" si="64"/>
        <v/>
      </c>
      <c r="AI56" s="1" t="str">
        <f t="shared" si="65"/>
        <v/>
      </c>
      <c r="AJ56" s="1" t="str">
        <f t="shared" si="66"/>
        <v>Table 1069: Peaking probabailities,</v>
      </c>
      <c r="AK56" s="1" t="str">
        <f t="shared" si="67"/>
        <v/>
      </c>
      <c r="AL56" s="1" t="str">
        <f t="shared" si="68"/>
        <v/>
      </c>
      <c r="AM56" s="1" t="str">
        <f t="shared" si="69"/>
        <v/>
      </c>
      <c r="AN56" s="1" t="str">
        <f t="shared" si="70"/>
        <v/>
      </c>
      <c r="AO56" s="1" t="str">
        <f t="shared" si="71"/>
        <v/>
      </c>
      <c r="AP56" s="1" t="str">
        <f t="shared" si="72"/>
        <v/>
      </c>
      <c r="AQ56" s="1" t="str">
        <f t="shared" si="73"/>
        <v>Table 1076: allowed revenue,</v>
      </c>
      <c r="AU56" s="1" t="str">
        <f t="shared" si="74"/>
        <v>Table 1041: load characteristics (Load Factor),Table 1069: Peaking probabailities,</v>
      </c>
      <c r="AV56" s="1" t="str">
        <f t="shared" si="75"/>
        <v>Table 1076: allowed revenue,</v>
      </c>
      <c r="AW56" s="1" t="str">
        <f t="shared" si="76"/>
        <v>Gone up mainly due to Table 1041: load characteristics (Load Factor),Table 1069: Peaking probabailities,</v>
      </c>
      <c r="AX56" s="1" t="str">
        <f t="shared" si="77"/>
        <v>Gone down mainly due to Table 1076: allowed revenue,</v>
      </c>
      <c r="AY56" s="1" t="str">
        <f t="shared" si="78"/>
        <v>Gone up mainly due to Table 1041: load characteristics (Load Factor),Table 1069: Peaking probabailities,</v>
      </c>
      <c r="AZ56" s="1" t="str">
        <f t="shared" si="79"/>
        <v>Gone down mainly due to Table 1076: allowed revenue,</v>
      </c>
    </row>
    <row r="57" spans="2:52" x14ac:dyDescent="0.25">
      <c r="B57" s="1" t="s">
        <v>17</v>
      </c>
      <c r="D57" s="1" t="str">
        <f t="shared" si="34"/>
        <v/>
      </c>
      <c r="E57" s="1" t="str">
        <f t="shared" si="35"/>
        <v/>
      </c>
      <c r="F57" s="1" t="str">
        <f t="shared" si="36"/>
        <v/>
      </c>
      <c r="G57" s="1" t="str">
        <f t="shared" si="37"/>
        <v/>
      </c>
      <c r="H57" s="1" t="str">
        <f t="shared" si="38"/>
        <v/>
      </c>
      <c r="I57" s="1" t="str">
        <f t="shared" si="39"/>
        <v/>
      </c>
      <c r="J57" s="1" t="str">
        <f t="shared" si="40"/>
        <v/>
      </c>
      <c r="K57" s="1" t="str">
        <f t="shared" si="41"/>
        <v/>
      </c>
      <c r="L57" s="1" t="str">
        <f t="shared" si="42"/>
        <v/>
      </c>
      <c r="M57" s="1" t="str">
        <f t="shared" si="43"/>
        <v/>
      </c>
      <c r="N57" s="1" t="str">
        <f t="shared" si="44"/>
        <v/>
      </c>
      <c r="O57" s="1" t="str">
        <f t="shared" si="45"/>
        <v/>
      </c>
      <c r="P57" s="1" t="str">
        <f t="shared" si="46"/>
        <v/>
      </c>
      <c r="Q57" s="1" t="str">
        <f t="shared" si="47"/>
        <v/>
      </c>
      <c r="R57" s="1" t="str">
        <f t="shared" si="48"/>
        <v/>
      </c>
      <c r="S57" s="1" t="str">
        <f t="shared" si="49"/>
        <v/>
      </c>
      <c r="T57" s="1" t="str">
        <f t="shared" si="50"/>
        <v/>
      </c>
      <c r="U57" s="1" t="str">
        <f t="shared" si="51"/>
        <v/>
      </c>
      <c r="V57" s="1" t="str">
        <f t="shared" si="52"/>
        <v/>
      </c>
      <c r="W57" s="1" t="str">
        <f t="shared" si="53"/>
        <v/>
      </c>
      <c r="X57" s="1" t="str">
        <f t="shared" si="54"/>
        <v/>
      </c>
      <c r="Y57" s="1" t="str">
        <f t="shared" si="55"/>
        <v/>
      </c>
      <c r="Z57" s="1" t="str">
        <f t="shared" si="56"/>
        <v/>
      </c>
      <c r="AA57" s="1" t="str">
        <f t="shared" si="57"/>
        <v/>
      </c>
      <c r="AB57" s="1" t="str">
        <f t="shared" si="58"/>
        <v/>
      </c>
      <c r="AC57" s="1" t="str">
        <f t="shared" si="59"/>
        <v/>
      </c>
      <c r="AD57" s="1" t="str">
        <f t="shared" si="60"/>
        <v/>
      </c>
      <c r="AE57" s="1" t="str">
        <f t="shared" si="61"/>
        <v/>
      </c>
      <c r="AF57" s="1" t="str">
        <f t="shared" si="62"/>
        <v/>
      </c>
      <c r="AG57" s="1" t="str">
        <f t="shared" si="63"/>
        <v/>
      </c>
      <c r="AH57" s="1" t="str">
        <f t="shared" si="64"/>
        <v/>
      </c>
      <c r="AI57" s="1" t="str">
        <f t="shared" si="65"/>
        <v/>
      </c>
      <c r="AJ57" s="1" t="str">
        <f t="shared" si="66"/>
        <v/>
      </c>
      <c r="AK57" s="1" t="str">
        <f t="shared" si="67"/>
        <v/>
      </c>
      <c r="AL57" s="1" t="str">
        <f t="shared" si="68"/>
        <v/>
      </c>
      <c r="AM57" s="1" t="str">
        <f t="shared" si="69"/>
        <v/>
      </c>
      <c r="AN57" s="1" t="str">
        <f t="shared" si="70"/>
        <v/>
      </c>
      <c r="AO57" s="1" t="str">
        <f t="shared" si="71"/>
        <v/>
      </c>
      <c r="AP57" s="1" t="str">
        <f t="shared" si="72"/>
        <v/>
      </c>
      <c r="AQ57" s="1" t="str">
        <f t="shared" si="73"/>
        <v>Table 1076: allowed revenue,</v>
      </c>
      <c r="AU57" s="1" t="str">
        <f t="shared" si="74"/>
        <v/>
      </c>
      <c r="AV57" s="1" t="str">
        <f t="shared" si="75"/>
        <v>Table 1076: allowed revenue,</v>
      </c>
      <c r="AW57" s="1" t="str">
        <f t="shared" si="76"/>
        <v>No factors contributing to greater than 2% upward change.</v>
      </c>
      <c r="AX57" s="1" t="str">
        <f t="shared" si="77"/>
        <v>Gone down mainly due to Table 1076: allowed revenue,</v>
      </c>
      <c r="AY57" s="1" t="str">
        <f t="shared" si="78"/>
        <v xml:space="preserve">Gone up mainly due to </v>
      </c>
      <c r="AZ57" s="1" t="str">
        <f t="shared" si="79"/>
        <v>Gone down mainly due to Table 1076: allowed revenue,</v>
      </c>
    </row>
    <row r="58" spans="2:52" x14ac:dyDescent="0.25">
      <c r="B58" s="1" t="s">
        <v>18</v>
      </c>
      <c r="D58" s="1" t="str">
        <f t="shared" si="34"/>
        <v/>
      </c>
      <c r="E58" s="1" t="str">
        <f t="shared" si="35"/>
        <v/>
      </c>
      <c r="F58" s="1" t="str">
        <f t="shared" si="36"/>
        <v/>
      </c>
      <c r="G58" s="1" t="str">
        <f t="shared" si="37"/>
        <v/>
      </c>
      <c r="H58" s="1" t="str">
        <f t="shared" si="38"/>
        <v/>
      </c>
      <c r="I58" s="1" t="str">
        <f t="shared" si="39"/>
        <v/>
      </c>
      <c r="J58" s="1" t="str">
        <f t="shared" si="40"/>
        <v/>
      </c>
      <c r="K58" s="1" t="str">
        <f t="shared" si="41"/>
        <v/>
      </c>
      <c r="L58" s="1" t="str">
        <f t="shared" si="42"/>
        <v/>
      </c>
      <c r="M58" s="1" t="str">
        <f t="shared" si="43"/>
        <v/>
      </c>
      <c r="N58" s="1" t="str">
        <f t="shared" si="44"/>
        <v/>
      </c>
      <c r="O58" s="1" t="str">
        <f t="shared" si="45"/>
        <v/>
      </c>
      <c r="P58" s="1" t="str">
        <f t="shared" si="46"/>
        <v/>
      </c>
      <c r="Q58" s="1" t="str">
        <f t="shared" si="47"/>
        <v/>
      </c>
      <c r="R58" s="1" t="str">
        <f t="shared" si="48"/>
        <v/>
      </c>
      <c r="S58" s="1" t="str">
        <f t="shared" si="49"/>
        <v/>
      </c>
      <c r="T58" s="1" t="str">
        <f t="shared" si="50"/>
        <v/>
      </c>
      <c r="U58" s="1" t="str">
        <f t="shared" si="51"/>
        <v/>
      </c>
      <c r="V58" s="1" t="str">
        <f t="shared" si="52"/>
        <v/>
      </c>
      <c r="W58" s="1" t="str">
        <f t="shared" si="53"/>
        <v>Table 1041: load characteristics (Load Factor),</v>
      </c>
      <c r="X58" s="1" t="str">
        <f t="shared" si="54"/>
        <v>Table 1041: load characteristics (Coincidence Factor),</v>
      </c>
      <c r="Y58" s="1" t="str">
        <f t="shared" si="55"/>
        <v/>
      </c>
      <c r="Z58" s="1" t="str">
        <f t="shared" si="56"/>
        <v/>
      </c>
      <c r="AA58" s="1" t="str">
        <f t="shared" si="57"/>
        <v/>
      </c>
      <c r="AB58" s="1" t="str">
        <f t="shared" si="58"/>
        <v/>
      </c>
      <c r="AC58" s="1" t="str">
        <f t="shared" si="59"/>
        <v/>
      </c>
      <c r="AD58" s="1" t="str">
        <f t="shared" si="60"/>
        <v/>
      </c>
      <c r="AE58" s="1" t="str">
        <f t="shared" si="61"/>
        <v/>
      </c>
      <c r="AF58" s="1" t="str">
        <f t="shared" si="62"/>
        <v/>
      </c>
      <c r="AG58" s="1" t="str">
        <f t="shared" si="63"/>
        <v/>
      </c>
      <c r="AH58" s="1" t="str">
        <f t="shared" si="64"/>
        <v/>
      </c>
      <c r="AI58" s="1" t="str">
        <f t="shared" si="65"/>
        <v/>
      </c>
      <c r="AJ58" s="1" t="str">
        <f t="shared" si="66"/>
        <v/>
      </c>
      <c r="AK58" s="1" t="str">
        <f t="shared" si="67"/>
        <v/>
      </c>
      <c r="AL58" s="1" t="str">
        <f t="shared" si="68"/>
        <v/>
      </c>
      <c r="AM58" s="1" t="str">
        <f t="shared" si="69"/>
        <v/>
      </c>
      <c r="AN58" s="1" t="str">
        <f t="shared" si="70"/>
        <v/>
      </c>
      <c r="AO58" s="1" t="str">
        <f t="shared" si="71"/>
        <v/>
      </c>
      <c r="AP58" s="1" t="str">
        <f t="shared" si="72"/>
        <v/>
      </c>
      <c r="AQ58" s="1" t="str">
        <f t="shared" si="73"/>
        <v>Table 1076: allowed revenue,</v>
      </c>
      <c r="AU58" s="1" t="str">
        <f t="shared" si="74"/>
        <v>Table 1041: load characteristics (Coincidence Factor),</v>
      </c>
      <c r="AV58" s="1" t="str">
        <f t="shared" si="75"/>
        <v>Table 1041: load characteristics (Load Factor),Table 1076: allowed revenue,</v>
      </c>
      <c r="AW58" s="1" t="str">
        <f t="shared" si="76"/>
        <v>Gone up mainly due to Table 1041: load characteristics (Coincidence Factor),</v>
      </c>
      <c r="AX58" s="1" t="str">
        <f t="shared" si="77"/>
        <v>Gone down mainly due to Table 1041: load characteristics (Load Factor),Table 1076: allowed revenue,</v>
      </c>
      <c r="AY58" s="1" t="str">
        <f t="shared" si="78"/>
        <v>Gone up mainly due to Table 1041: load characteristics (Coincidence Factor),</v>
      </c>
      <c r="AZ58" s="1" t="str">
        <f t="shared" si="79"/>
        <v>Gone down mainly due to Table 1041: load characteristics (Load Factor),Table 1076: allowed revenue,</v>
      </c>
    </row>
    <row r="59" spans="2:52" x14ac:dyDescent="0.25">
      <c r="B59" s="1" t="s">
        <v>19</v>
      </c>
      <c r="D59" s="1" t="str">
        <f t="shared" si="34"/>
        <v/>
      </c>
      <c r="E59" s="1" t="str">
        <f t="shared" si="35"/>
        <v/>
      </c>
      <c r="F59" s="1" t="str">
        <f t="shared" si="36"/>
        <v/>
      </c>
      <c r="G59" s="1" t="str">
        <f t="shared" si="37"/>
        <v/>
      </c>
      <c r="H59" s="1" t="str">
        <f t="shared" si="38"/>
        <v/>
      </c>
      <c r="I59" s="1" t="str">
        <f t="shared" si="39"/>
        <v/>
      </c>
      <c r="J59" s="1" t="str">
        <f t="shared" si="40"/>
        <v/>
      </c>
      <c r="K59" s="1" t="str">
        <f t="shared" si="41"/>
        <v/>
      </c>
      <c r="L59" s="1" t="str">
        <f t="shared" si="42"/>
        <v/>
      </c>
      <c r="M59" s="1" t="str">
        <f t="shared" si="43"/>
        <v/>
      </c>
      <c r="N59" s="1" t="str">
        <f t="shared" si="44"/>
        <v/>
      </c>
      <c r="O59" s="1" t="str">
        <f t="shared" si="45"/>
        <v/>
      </c>
      <c r="P59" s="1" t="str">
        <f t="shared" si="46"/>
        <v/>
      </c>
      <c r="Q59" s="1" t="str">
        <f t="shared" si="47"/>
        <v/>
      </c>
      <c r="R59" s="1" t="str">
        <f t="shared" si="48"/>
        <v/>
      </c>
      <c r="S59" s="1" t="str">
        <f t="shared" si="49"/>
        <v/>
      </c>
      <c r="T59" s="1" t="str">
        <f t="shared" si="50"/>
        <v/>
      </c>
      <c r="U59" s="1" t="str">
        <f t="shared" si="51"/>
        <v/>
      </c>
      <c r="V59" s="1" t="str">
        <f t="shared" si="52"/>
        <v>Table 1041: load characteristics (Load Factor),</v>
      </c>
      <c r="W59" s="1" t="str">
        <f t="shared" si="53"/>
        <v/>
      </c>
      <c r="X59" s="1" t="str">
        <f t="shared" si="54"/>
        <v/>
      </c>
      <c r="Y59" s="1" t="str">
        <f t="shared" si="55"/>
        <v/>
      </c>
      <c r="Z59" s="1" t="str">
        <f t="shared" si="56"/>
        <v/>
      </c>
      <c r="AA59" s="1" t="str">
        <f t="shared" si="57"/>
        <v/>
      </c>
      <c r="AB59" s="1" t="str">
        <f t="shared" si="58"/>
        <v/>
      </c>
      <c r="AC59" s="1" t="str">
        <f t="shared" si="59"/>
        <v/>
      </c>
      <c r="AD59" s="1" t="str">
        <f t="shared" si="60"/>
        <v/>
      </c>
      <c r="AE59" s="1" t="str">
        <f t="shared" si="61"/>
        <v/>
      </c>
      <c r="AF59" s="1" t="str">
        <f t="shared" si="62"/>
        <v/>
      </c>
      <c r="AG59" s="1" t="str">
        <f t="shared" si="63"/>
        <v/>
      </c>
      <c r="AH59" s="1" t="str">
        <f t="shared" si="64"/>
        <v/>
      </c>
      <c r="AI59" s="1" t="str">
        <f t="shared" si="65"/>
        <v/>
      </c>
      <c r="AJ59" s="1" t="str">
        <f t="shared" si="66"/>
        <v>Table 1069: Peaking probabailities,</v>
      </c>
      <c r="AK59" s="1" t="str">
        <f t="shared" si="67"/>
        <v/>
      </c>
      <c r="AL59" s="1" t="str">
        <f t="shared" si="68"/>
        <v/>
      </c>
      <c r="AM59" s="1" t="str">
        <f t="shared" si="69"/>
        <v/>
      </c>
      <c r="AN59" s="1" t="str">
        <f t="shared" si="70"/>
        <v/>
      </c>
      <c r="AO59" s="1" t="str">
        <f t="shared" si="71"/>
        <v/>
      </c>
      <c r="AP59" s="1" t="str">
        <f t="shared" si="72"/>
        <v/>
      </c>
      <c r="AQ59" s="1" t="str">
        <f t="shared" si="73"/>
        <v>Table 1076: allowed revenue,</v>
      </c>
      <c r="AU59" s="1" t="str">
        <f t="shared" si="74"/>
        <v>Table 1041: load characteristics (Load Factor),Table 1069: Peaking probabailities,</v>
      </c>
      <c r="AV59" s="1" t="str">
        <f t="shared" si="75"/>
        <v>Table 1076: allowed revenue,</v>
      </c>
      <c r="AW59" s="1" t="str">
        <f t="shared" si="76"/>
        <v>Gone up mainly due to Table 1041: load characteristics (Load Factor),Table 1069: Peaking probabailities,</v>
      </c>
      <c r="AX59" s="1" t="str">
        <f t="shared" si="77"/>
        <v>Gone down mainly due to Table 1076: allowed revenue,</v>
      </c>
      <c r="AY59" s="1" t="str">
        <f t="shared" si="78"/>
        <v>Gone up mainly due to Table 1041: load characteristics (Load Factor),Table 1069: Peaking probabailities,</v>
      </c>
      <c r="AZ59" s="1" t="str">
        <f t="shared" si="79"/>
        <v>Gone down mainly due to Table 1076: allowed revenue,</v>
      </c>
    </row>
    <row r="60" spans="2:52" x14ac:dyDescent="0.25">
      <c r="B60" s="1" t="s">
        <v>20</v>
      </c>
      <c r="D60" s="1" t="str">
        <f t="shared" si="34"/>
        <v/>
      </c>
      <c r="E60" s="1" t="str">
        <f t="shared" si="35"/>
        <v/>
      </c>
      <c r="F60" s="1" t="str">
        <f t="shared" si="36"/>
        <v/>
      </c>
      <c r="G60" s="1" t="str">
        <f t="shared" si="37"/>
        <v/>
      </c>
      <c r="H60" s="1" t="str">
        <f t="shared" si="38"/>
        <v/>
      </c>
      <c r="I60" s="1" t="str">
        <f t="shared" si="39"/>
        <v/>
      </c>
      <c r="J60" s="1" t="str">
        <f t="shared" si="40"/>
        <v/>
      </c>
      <c r="K60" s="1" t="str">
        <f t="shared" si="41"/>
        <v/>
      </c>
      <c r="L60" s="1" t="str">
        <f t="shared" si="42"/>
        <v/>
      </c>
      <c r="M60" s="1" t="str">
        <f t="shared" si="43"/>
        <v/>
      </c>
      <c r="N60" s="1" t="str">
        <f t="shared" si="44"/>
        <v/>
      </c>
      <c r="O60" s="1" t="str">
        <f t="shared" si="45"/>
        <v/>
      </c>
      <c r="P60" s="1" t="str">
        <f t="shared" si="46"/>
        <v/>
      </c>
      <c r="Q60" s="1" t="str">
        <f t="shared" si="47"/>
        <v/>
      </c>
      <c r="R60" s="1" t="str">
        <f t="shared" si="48"/>
        <v/>
      </c>
      <c r="S60" s="1" t="str">
        <f t="shared" si="49"/>
        <v/>
      </c>
      <c r="T60" s="1" t="str">
        <f t="shared" si="50"/>
        <v/>
      </c>
      <c r="U60" s="1" t="str">
        <f t="shared" si="51"/>
        <v/>
      </c>
      <c r="V60" s="1" t="str">
        <f t="shared" si="52"/>
        <v/>
      </c>
      <c r="W60" s="1" t="str">
        <f t="shared" si="53"/>
        <v>Table 1041: load characteristics (Load Factor),</v>
      </c>
      <c r="X60" s="1" t="str">
        <f t="shared" si="54"/>
        <v>Table 1041: load characteristics (Coincidence Factor),</v>
      </c>
      <c r="Y60" s="1" t="str">
        <f t="shared" si="55"/>
        <v/>
      </c>
      <c r="Z60" s="1" t="str">
        <f t="shared" si="56"/>
        <v/>
      </c>
      <c r="AA60" s="1" t="str">
        <f t="shared" si="57"/>
        <v/>
      </c>
      <c r="AB60" s="1" t="str">
        <f t="shared" si="58"/>
        <v/>
      </c>
      <c r="AC60" s="1" t="str">
        <f t="shared" si="59"/>
        <v/>
      </c>
      <c r="AD60" s="1" t="str">
        <f t="shared" si="60"/>
        <v/>
      </c>
      <c r="AE60" s="1" t="str">
        <f t="shared" si="61"/>
        <v/>
      </c>
      <c r="AF60" s="1" t="str">
        <f t="shared" si="62"/>
        <v/>
      </c>
      <c r="AG60" s="1" t="str">
        <f t="shared" si="63"/>
        <v/>
      </c>
      <c r="AH60" s="1" t="str">
        <f t="shared" si="64"/>
        <v/>
      </c>
      <c r="AI60" s="1" t="str">
        <f t="shared" si="65"/>
        <v/>
      </c>
      <c r="AJ60" s="1" t="str">
        <f t="shared" si="66"/>
        <v/>
      </c>
      <c r="AK60" s="1" t="str">
        <f t="shared" si="67"/>
        <v/>
      </c>
      <c r="AL60" s="1" t="str">
        <f t="shared" si="68"/>
        <v/>
      </c>
      <c r="AM60" s="1" t="str">
        <f t="shared" si="69"/>
        <v/>
      </c>
      <c r="AN60" s="1" t="str">
        <f t="shared" si="70"/>
        <v/>
      </c>
      <c r="AO60" s="1" t="str">
        <f t="shared" si="71"/>
        <v/>
      </c>
      <c r="AP60" s="1" t="str">
        <f t="shared" si="72"/>
        <v/>
      </c>
      <c r="AQ60" s="1" t="str">
        <f t="shared" si="73"/>
        <v>Table 1076: allowed revenue,</v>
      </c>
      <c r="AU60" s="1" t="str">
        <f t="shared" si="74"/>
        <v>Table 1041: load characteristics (Coincidence Factor),</v>
      </c>
      <c r="AV60" s="1" t="str">
        <f t="shared" si="75"/>
        <v>Table 1041: load characteristics (Load Factor),Table 1076: allowed revenue,</v>
      </c>
      <c r="AW60" s="1" t="str">
        <f t="shared" si="76"/>
        <v>Gone up mainly due to Table 1041: load characteristics (Coincidence Factor),</v>
      </c>
      <c r="AX60" s="1" t="str">
        <f t="shared" si="77"/>
        <v>Gone down mainly due to Table 1041: load characteristics (Load Factor),Table 1076: allowed revenue,</v>
      </c>
      <c r="AY60" s="1" t="str">
        <f t="shared" si="78"/>
        <v>Gone up mainly due to Table 1041: load characteristics (Coincidence Factor),</v>
      </c>
      <c r="AZ60" s="1" t="str">
        <f t="shared" si="79"/>
        <v>Gone down mainly due to Table 1041: load characteristics (Load Factor),Table 1076: allowed revenue,</v>
      </c>
    </row>
    <row r="61" spans="2:52" x14ac:dyDescent="0.25">
      <c r="B61" s="1" t="s">
        <v>21</v>
      </c>
      <c r="D61" s="1" t="str">
        <f t="shared" si="34"/>
        <v/>
      </c>
      <c r="E61" s="1" t="str">
        <f t="shared" si="35"/>
        <v/>
      </c>
      <c r="F61" s="1" t="str">
        <f t="shared" si="36"/>
        <v/>
      </c>
      <c r="G61" s="1" t="str">
        <f t="shared" si="37"/>
        <v/>
      </c>
      <c r="H61" s="1" t="str">
        <f t="shared" si="38"/>
        <v/>
      </c>
      <c r="I61" s="1" t="str">
        <f t="shared" si="39"/>
        <v/>
      </c>
      <c r="J61" s="1" t="str">
        <f t="shared" si="40"/>
        <v/>
      </c>
      <c r="K61" s="1" t="str">
        <f t="shared" si="41"/>
        <v/>
      </c>
      <c r="L61" s="1" t="str">
        <f t="shared" si="42"/>
        <v/>
      </c>
      <c r="M61" s="1" t="str">
        <f t="shared" si="43"/>
        <v/>
      </c>
      <c r="N61" s="1" t="str">
        <f t="shared" si="44"/>
        <v/>
      </c>
      <c r="O61" s="1" t="str">
        <f t="shared" si="45"/>
        <v/>
      </c>
      <c r="P61" s="1" t="str">
        <f t="shared" si="46"/>
        <v/>
      </c>
      <c r="Q61" s="1" t="str">
        <f t="shared" si="47"/>
        <v/>
      </c>
      <c r="R61" s="1" t="str">
        <f t="shared" si="48"/>
        <v/>
      </c>
      <c r="S61" s="1" t="str">
        <f t="shared" si="49"/>
        <v/>
      </c>
      <c r="T61" s="1" t="str">
        <f t="shared" si="50"/>
        <v/>
      </c>
      <c r="U61" s="1" t="str">
        <f t="shared" si="51"/>
        <v/>
      </c>
      <c r="V61" s="1" t="str">
        <f t="shared" si="52"/>
        <v/>
      </c>
      <c r="W61" s="1" t="str">
        <f t="shared" si="53"/>
        <v>Table 1041: load characteristics (Load Factor),</v>
      </c>
      <c r="X61" s="1" t="str">
        <f t="shared" si="54"/>
        <v>Table 1041: load characteristics (Coincidence Factor),</v>
      </c>
      <c r="Y61" s="1" t="str">
        <f t="shared" si="55"/>
        <v/>
      </c>
      <c r="Z61" s="1" t="str">
        <f t="shared" si="56"/>
        <v/>
      </c>
      <c r="AA61" s="1" t="str">
        <f t="shared" si="57"/>
        <v/>
      </c>
      <c r="AB61" s="1" t="str">
        <f t="shared" si="58"/>
        <v/>
      </c>
      <c r="AC61" s="1" t="str">
        <f t="shared" si="59"/>
        <v/>
      </c>
      <c r="AD61" s="1" t="str">
        <f t="shared" si="60"/>
        <v/>
      </c>
      <c r="AE61" s="1" t="str">
        <f t="shared" si="61"/>
        <v/>
      </c>
      <c r="AF61" s="1" t="str">
        <f t="shared" si="62"/>
        <v/>
      </c>
      <c r="AG61" s="1" t="str">
        <f t="shared" si="63"/>
        <v/>
      </c>
      <c r="AH61" s="1" t="str">
        <f t="shared" si="64"/>
        <v/>
      </c>
      <c r="AI61" s="1" t="str">
        <f t="shared" si="65"/>
        <v/>
      </c>
      <c r="AJ61" s="1" t="str">
        <f t="shared" si="66"/>
        <v/>
      </c>
      <c r="AK61" s="1" t="str">
        <f t="shared" si="67"/>
        <v/>
      </c>
      <c r="AL61" s="1" t="str">
        <f t="shared" si="68"/>
        <v/>
      </c>
      <c r="AM61" s="1" t="str">
        <f t="shared" si="69"/>
        <v/>
      </c>
      <c r="AN61" s="1" t="str">
        <f t="shared" si="70"/>
        <v>Table 1053: volumes and mpans etc forecast,</v>
      </c>
      <c r="AO61" s="1" t="str">
        <f t="shared" si="71"/>
        <v/>
      </c>
      <c r="AP61" s="1" t="str">
        <f t="shared" si="72"/>
        <v/>
      </c>
      <c r="AQ61" s="1" t="str">
        <f t="shared" si="73"/>
        <v>Table 1076: allowed revenue,</v>
      </c>
      <c r="AU61" s="1" t="str">
        <f t="shared" si="74"/>
        <v>Table 1041: load characteristics (Coincidence Factor),Table 1053: volumes and mpans etc forecast,</v>
      </c>
      <c r="AV61" s="1" t="str">
        <f t="shared" si="75"/>
        <v>Table 1041: load characteristics (Load Factor),Table 1076: allowed revenue,</v>
      </c>
      <c r="AW61" s="1" t="str">
        <f t="shared" si="76"/>
        <v>Gone up mainly due to Table 1041: load characteristics (Coincidence Factor),Table 1053: volumes and mpans etc forecast,</v>
      </c>
      <c r="AX61" s="1" t="str">
        <f t="shared" si="77"/>
        <v>Gone down mainly due to Table 1041: load characteristics (Load Factor),Table 1076: allowed revenue,</v>
      </c>
      <c r="AY61" s="1" t="str">
        <f t="shared" si="78"/>
        <v>Gone up mainly due to Table 1041: load characteristics (Coincidence Factor),Table 1053: volumes and mpans etc forecast,</v>
      </c>
      <c r="AZ61" s="1" t="str">
        <f t="shared" si="79"/>
        <v>Gone down mainly due to Table 1041: load characteristics (Load Factor),Table 1076: allowed revenue,</v>
      </c>
    </row>
    <row r="62" spans="2:52" x14ac:dyDescent="0.25">
      <c r="B62" s="1" t="s">
        <v>22</v>
      </c>
      <c r="D62" s="1" t="str">
        <f t="shared" si="34"/>
        <v/>
      </c>
      <c r="E62" s="1" t="str">
        <f t="shared" si="35"/>
        <v/>
      </c>
      <c r="F62" s="1" t="str">
        <f t="shared" si="36"/>
        <v/>
      </c>
      <c r="G62" s="1" t="str">
        <f t="shared" si="37"/>
        <v/>
      </c>
      <c r="H62" s="1" t="str">
        <f t="shared" si="38"/>
        <v/>
      </c>
      <c r="I62" s="1" t="str">
        <f t="shared" si="39"/>
        <v/>
      </c>
      <c r="J62" s="1" t="str">
        <f t="shared" si="40"/>
        <v/>
      </c>
      <c r="K62" s="1" t="str">
        <f t="shared" si="41"/>
        <v/>
      </c>
      <c r="L62" s="1" t="str">
        <f t="shared" si="42"/>
        <v/>
      </c>
      <c r="M62" s="1" t="str">
        <f t="shared" si="43"/>
        <v/>
      </c>
      <c r="N62" s="1" t="str">
        <f t="shared" si="44"/>
        <v/>
      </c>
      <c r="O62" s="1" t="str">
        <f t="shared" si="45"/>
        <v/>
      </c>
      <c r="P62" s="1" t="str">
        <f t="shared" si="46"/>
        <v/>
      </c>
      <c r="Q62" s="1" t="str">
        <f t="shared" si="47"/>
        <v/>
      </c>
      <c r="R62" s="1" t="str">
        <f t="shared" si="48"/>
        <v/>
      </c>
      <c r="S62" s="1" t="str">
        <f t="shared" si="49"/>
        <v/>
      </c>
      <c r="T62" s="1" t="str">
        <f t="shared" si="50"/>
        <v/>
      </c>
      <c r="U62" s="1" t="str">
        <f t="shared" si="51"/>
        <v/>
      </c>
      <c r="V62" s="1" t="str">
        <f t="shared" si="52"/>
        <v>Table 1041: load characteristics (Load Factor),</v>
      </c>
      <c r="W62" s="1" t="str">
        <f t="shared" si="53"/>
        <v/>
      </c>
      <c r="X62" s="1" t="str">
        <f t="shared" si="54"/>
        <v/>
      </c>
      <c r="Y62" s="1" t="str">
        <f t="shared" si="55"/>
        <v>Table 1041: load characteristics (Coincidence Factor),</v>
      </c>
      <c r="Z62" s="1" t="str">
        <f t="shared" si="56"/>
        <v/>
      </c>
      <c r="AA62" s="1" t="str">
        <f t="shared" si="57"/>
        <v/>
      </c>
      <c r="AB62" s="1" t="str">
        <f t="shared" si="58"/>
        <v/>
      </c>
      <c r="AC62" s="1" t="str">
        <f t="shared" si="59"/>
        <v/>
      </c>
      <c r="AD62" s="1" t="str">
        <f t="shared" si="60"/>
        <v/>
      </c>
      <c r="AE62" s="1" t="str">
        <f t="shared" si="61"/>
        <v/>
      </c>
      <c r="AF62" s="1" t="str">
        <f t="shared" si="62"/>
        <v/>
      </c>
      <c r="AG62" s="1" t="str">
        <f t="shared" si="63"/>
        <v/>
      </c>
      <c r="AH62" s="1" t="str">
        <f t="shared" si="64"/>
        <v/>
      </c>
      <c r="AI62" s="1" t="str">
        <f t="shared" si="65"/>
        <v/>
      </c>
      <c r="AJ62" s="1" t="str">
        <f t="shared" si="66"/>
        <v/>
      </c>
      <c r="AK62" s="1" t="str">
        <f t="shared" si="67"/>
        <v/>
      </c>
      <c r="AL62" s="1" t="str">
        <f t="shared" si="68"/>
        <v/>
      </c>
      <c r="AM62" s="1" t="str">
        <f t="shared" si="69"/>
        <v/>
      </c>
      <c r="AN62" s="1" t="str">
        <f t="shared" si="70"/>
        <v/>
      </c>
      <c r="AO62" s="1" t="str">
        <f t="shared" si="71"/>
        <v>Table 1053: volumes and mpans etc forecast,</v>
      </c>
      <c r="AP62" s="1" t="str">
        <f t="shared" si="72"/>
        <v/>
      </c>
      <c r="AQ62" s="1" t="str">
        <f t="shared" si="73"/>
        <v>Table 1076: allowed revenue,</v>
      </c>
      <c r="AU62" s="1" t="str">
        <f t="shared" si="74"/>
        <v>Table 1041: load characteristics (Load Factor),</v>
      </c>
      <c r="AV62" s="1" t="str">
        <f t="shared" si="75"/>
        <v>Table 1041: load characteristics (Coincidence Factor),Table 1053: volumes and mpans etc forecast,Table 1076: allowed revenue,</v>
      </c>
      <c r="AW62" s="1" t="str">
        <f t="shared" si="76"/>
        <v>Gone up mainly due to Table 1041: load characteristics (Load Factor),</v>
      </c>
      <c r="AX62" s="1" t="str">
        <f t="shared" si="77"/>
        <v>Gone down mainly due to Table 1041: load characteristics (Coincidence Factor),Table 1053: volumes and mpans etc forecast,Table 1076: allowed revenue,</v>
      </c>
      <c r="AY62" s="1" t="str">
        <f t="shared" si="78"/>
        <v>Gone up mainly due to Table 1041: load characteristics (Load Factor),</v>
      </c>
      <c r="AZ62" s="1" t="str">
        <f t="shared" si="79"/>
        <v>Gone down mainly due to Table 1041: load characteristics (Coincidence Factor),Table 1053: volumes and mpans etc forecast,Table 1076: allowed revenue,</v>
      </c>
    </row>
    <row r="63" spans="2:52" x14ac:dyDescent="0.25">
      <c r="B63" s="1" t="s">
        <v>90</v>
      </c>
      <c r="D63" s="1" t="str">
        <f t="shared" si="34"/>
        <v/>
      </c>
      <c r="E63" s="1" t="str">
        <f t="shared" si="35"/>
        <v/>
      </c>
      <c r="F63" s="1" t="str">
        <f t="shared" si="36"/>
        <v/>
      </c>
      <c r="G63" s="1" t="str">
        <f t="shared" si="37"/>
        <v/>
      </c>
      <c r="H63" s="1" t="str">
        <f t="shared" si="38"/>
        <v/>
      </c>
      <c r="I63" s="1" t="str">
        <f t="shared" si="39"/>
        <v/>
      </c>
      <c r="J63" s="1" t="str">
        <f t="shared" si="40"/>
        <v/>
      </c>
      <c r="K63" s="1" t="str">
        <f t="shared" si="41"/>
        <v/>
      </c>
      <c r="L63" s="1" t="str">
        <f t="shared" si="42"/>
        <v/>
      </c>
      <c r="M63" s="1" t="str">
        <f t="shared" si="43"/>
        <v/>
      </c>
      <c r="N63" s="1" t="str">
        <f t="shared" si="44"/>
        <v/>
      </c>
      <c r="O63" s="1" t="str">
        <f t="shared" si="45"/>
        <v/>
      </c>
      <c r="P63" s="1" t="str">
        <f t="shared" si="46"/>
        <v/>
      </c>
      <c r="Q63" s="1" t="str">
        <f t="shared" si="47"/>
        <v/>
      </c>
      <c r="R63" s="1" t="str">
        <f t="shared" si="48"/>
        <v/>
      </c>
      <c r="S63" s="1" t="str">
        <f t="shared" si="49"/>
        <v/>
      </c>
      <c r="T63" s="1" t="str">
        <f t="shared" si="50"/>
        <v/>
      </c>
      <c r="U63" s="1" t="str">
        <f t="shared" si="51"/>
        <v/>
      </c>
      <c r="V63" s="1" t="str">
        <f t="shared" si="52"/>
        <v/>
      </c>
      <c r="W63" s="1" t="str">
        <f t="shared" si="53"/>
        <v/>
      </c>
      <c r="X63" s="1" t="str">
        <f t="shared" si="54"/>
        <v/>
      </c>
      <c r="Y63" s="1" t="str">
        <f t="shared" si="55"/>
        <v/>
      </c>
      <c r="Z63" s="1" t="str">
        <f t="shared" si="56"/>
        <v/>
      </c>
      <c r="AA63" s="1" t="str">
        <f t="shared" si="57"/>
        <v/>
      </c>
      <c r="AB63" s="1" t="str">
        <f t="shared" si="58"/>
        <v/>
      </c>
      <c r="AC63" s="1" t="str">
        <f t="shared" si="59"/>
        <v/>
      </c>
      <c r="AD63" s="1" t="str">
        <f t="shared" si="60"/>
        <v/>
      </c>
      <c r="AE63" s="1" t="str">
        <f t="shared" si="61"/>
        <v/>
      </c>
      <c r="AF63" s="1" t="str">
        <f t="shared" si="62"/>
        <v/>
      </c>
      <c r="AG63" s="1" t="str">
        <f t="shared" si="63"/>
        <v/>
      </c>
      <c r="AH63" s="1" t="str">
        <f t="shared" si="64"/>
        <v/>
      </c>
      <c r="AI63" s="1" t="str">
        <f t="shared" si="65"/>
        <v/>
      </c>
      <c r="AJ63" s="1" t="str">
        <f t="shared" si="66"/>
        <v/>
      </c>
      <c r="AK63" s="1" t="str">
        <f t="shared" si="67"/>
        <v/>
      </c>
      <c r="AL63" s="1" t="str">
        <f t="shared" si="68"/>
        <v/>
      </c>
      <c r="AM63" s="1" t="str">
        <f t="shared" si="69"/>
        <v/>
      </c>
      <c r="AN63" s="1" t="str">
        <f t="shared" si="70"/>
        <v/>
      </c>
      <c r="AO63" s="1" t="str">
        <f t="shared" si="71"/>
        <v/>
      </c>
      <c r="AP63" s="1" t="str">
        <f t="shared" si="72"/>
        <v/>
      </c>
      <c r="AQ63" s="1" t="str">
        <f t="shared" si="73"/>
        <v/>
      </c>
      <c r="AU63" s="1" t="str">
        <f t="shared" si="74"/>
        <v/>
      </c>
      <c r="AV63" s="1" t="str">
        <f t="shared" si="75"/>
        <v/>
      </c>
      <c r="AW63" s="1" t="str">
        <f t="shared" si="76"/>
        <v>No factors contributing to greater than 2% upward change.</v>
      </c>
      <c r="AX63" s="1" t="str">
        <f t="shared" si="77"/>
        <v>No factors contributing to greater than 2% downward change.</v>
      </c>
      <c r="AY63" s="1" t="str">
        <f t="shared" si="78"/>
        <v xml:space="preserve">Gone up mainly due to </v>
      </c>
      <c r="AZ63" s="1" t="str">
        <f t="shared" si="79"/>
        <v xml:space="preserve">Gone down mainly due to </v>
      </c>
    </row>
    <row r="64" spans="2:52" x14ac:dyDescent="0.25">
      <c r="B64" s="1" t="s">
        <v>91</v>
      </c>
      <c r="D64" s="1" t="str">
        <f t="shared" si="34"/>
        <v/>
      </c>
      <c r="E64" s="1" t="str">
        <f t="shared" si="35"/>
        <v/>
      </c>
      <c r="F64" s="1" t="str">
        <f t="shared" si="36"/>
        <v/>
      </c>
      <c r="G64" s="1" t="str">
        <f t="shared" si="37"/>
        <v/>
      </c>
      <c r="H64" s="1" t="str">
        <f t="shared" si="38"/>
        <v/>
      </c>
      <c r="I64" s="1" t="str">
        <f t="shared" si="39"/>
        <v/>
      </c>
      <c r="J64" s="1" t="str">
        <f t="shared" si="40"/>
        <v/>
      </c>
      <c r="K64" s="1" t="str">
        <f t="shared" si="41"/>
        <v/>
      </c>
      <c r="L64" s="1" t="str">
        <f t="shared" si="42"/>
        <v/>
      </c>
      <c r="M64" s="1" t="str">
        <f t="shared" si="43"/>
        <v/>
      </c>
      <c r="N64" s="1" t="str">
        <f t="shared" si="44"/>
        <v/>
      </c>
      <c r="O64" s="1" t="str">
        <f t="shared" si="45"/>
        <v/>
      </c>
      <c r="P64" s="1" t="str">
        <f t="shared" si="46"/>
        <v/>
      </c>
      <c r="Q64" s="1" t="str">
        <f t="shared" si="47"/>
        <v/>
      </c>
      <c r="R64" s="1" t="str">
        <f t="shared" si="48"/>
        <v/>
      </c>
      <c r="S64" s="1" t="str">
        <f t="shared" si="49"/>
        <v/>
      </c>
      <c r="T64" s="1" t="str">
        <f t="shared" si="50"/>
        <v/>
      </c>
      <c r="U64" s="1" t="str">
        <f t="shared" si="51"/>
        <v/>
      </c>
      <c r="V64" s="1" t="str">
        <f t="shared" si="52"/>
        <v/>
      </c>
      <c r="W64" s="1" t="str">
        <f t="shared" si="53"/>
        <v/>
      </c>
      <c r="X64" s="1" t="str">
        <f t="shared" si="54"/>
        <v/>
      </c>
      <c r="Y64" s="1" t="str">
        <f t="shared" si="55"/>
        <v/>
      </c>
      <c r="Z64" s="1" t="str">
        <f t="shared" si="56"/>
        <v/>
      </c>
      <c r="AA64" s="1" t="str">
        <f t="shared" si="57"/>
        <v/>
      </c>
      <c r="AB64" s="1" t="str">
        <f t="shared" si="58"/>
        <v/>
      </c>
      <c r="AC64" s="1" t="str">
        <f t="shared" si="59"/>
        <v/>
      </c>
      <c r="AD64" s="1" t="str">
        <f t="shared" si="60"/>
        <v/>
      </c>
      <c r="AE64" s="1" t="str">
        <f t="shared" si="61"/>
        <v/>
      </c>
      <c r="AF64" s="1" t="str">
        <f t="shared" si="62"/>
        <v/>
      </c>
      <c r="AG64" s="1" t="str">
        <f t="shared" si="63"/>
        <v/>
      </c>
      <c r="AH64" s="1" t="str">
        <f t="shared" si="64"/>
        <v/>
      </c>
      <c r="AI64" s="1" t="str">
        <f t="shared" si="65"/>
        <v/>
      </c>
      <c r="AJ64" s="1" t="str">
        <f t="shared" si="66"/>
        <v/>
      </c>
      <c r="AK64" s="1" t="str">
        <f t="shared" si="67"/>
        <v/>
      </c>
      <c r="AL64" s="1" t="str">
        <f t="shared" si="68"/>
        <v/>
      </c>
      <c r="AM64" s="1" t="str">
        <f t="shared" si="69"/>
        <v/>
      </c>
      <c r="AN64" s="1" t="str">
        <f t="shared" si="70"/>
        <v/>
      </c>
      <c r="AO64" s="1" t="str">
        <f t="shared" si="71"/>
        <v/>
      </c>
      <c r="AP64" s="1" t="str">
        <f t="shared" si="72"/>
        <v/>
      </c>
      <c r="AQ64" s="1" t="str">
        <f t="shared" si="73"/>
        <v/>
      </c>
      <c r="AU64" s="1" t="str">
        <f t="shared" si="74"/>
        <v/>
      </c>
      <c r="AV64" s="1" t="str">
        <f t="shared" si="75"/>
        <v/>
      </c>
      <c r="AW64" s="1" t="str">
        <f t="shared" si="76"/>
        <v>No factors contributing to greater than 2% upward change.</v>
      </c>
      <c r="AX64" s="1" t="str">
        <f t="shared" si="77"/>
        <v>No factors contributing to greater than 2% downward change.</v>
      </c>
      <c r="AY64" s="1" t="str">
        <f t="shared" si="78"/>
        <v xml:space="preserve">Gone up mainly due to </v>
      </c>
      <c r="AZ64" s="1" t="str">
        <f t="shared" si="79"/>
        <v xml:space="preserve">Gone down mainly due to </v>
      </c>
    </row>
    <row r="65" spans="2:52" x14ac:dyDescent="0.25">
      <c r="B65" s="1" t="s">
        <v>23</v>
      </c>
      <c r="D65" s="1" t="str">
        <f t="shared" si="34"/>
        <v/>
      </c>
      <c r="E65" s="1" t="str">
        <f t="shared" si="35"/>
        <v/>
      </c>
      <c r="F65" s="1" t="str">
        <f t="shared" si="36"/>
        <v/>
      </c>
      <c r="G65" s="1" t="str">
        <f t="shared" si="37"/>
        <v/>
      </c>
      <c r="H65" s="1" t="str">
        <f t="shared" si="38"/>
        <v/>
      </c>
      <c r="I65" s="1" t="str">
        <f t="shared" si="39"/>
        <v/>
      </c>
      <c r="J65" s="1" t="str">
        <f t="shared" si="40"/>
        <v/>
      </c>
      <c r="K65" s="1" t="str">
        <f t="shared" si="41"/>
        <v/>
      </c>
      <c r="L65" s="1" t="str">
        <f t="shared" si="42"/>
        <v/>
      </c>
      <c r="M65" s="1" t="str">
        <f t="shared" si="43"/>
        <v/>
      </c>
      <c r="N65" s="1" t="str">
        <f t="shared" si="44"/>
        <v/>
      </c>
      <c r="O65" s="1" t="str">
        <f t="shared" si="45"/>
        <v/>
      </c>
      <c r="P65" s="1" t="str">
        <f t="shared" si="46"/>
        <v/>
      </c>
      <c r="Q65" s="1" t="str">
        <f t="shared" si="47"/>
        <v/>
      </c>
      <c r="R65" s="1" t="str">
        <f t="shared" si="48"/>
        <v/>
      </c>
      <c r="S65" s="1" t="str">
        <f t="shared" si="49"/>
        <v/>
      </c>
      <c r="T65" s="1" t="str">
        <f t="shared" si="50"/>
        <v/>
      </c>
      <c r="U65" s="1" t="str">
        <f t="shared" si="51"/>
        <v/>
      </c>
      <c r="V65" s="1" t="str">
        <f t="shared" si="52"/>
        <v>Table 1041: load characteristics (Load Factor),</v>
      </c>
      <c r="W65" s="1" t="str">
        <f t="shared" si="53"/>
        <v/>
      </c>
      <c r="X65" s="1" t="str">
        <f t="shared" si="54"/>
        <v/>
      </c>
      <c r="Y65" s="1" t="str">
        <f t="shared" si="55"/>
        <v/>
      </c>
      <c r="Z65" s="1" t="str">
        <f t="shared" si="56"/>
        <v/>
      </c>
      <c r="AA65" s="1" t="str">
        <f t="shared" si="57"/>
        <v/>
      </c>
      <c r="AB65" s="1" t="str">
        <f t="shared" si="58"/>
        <v/>
      </c>
      <c r="AC65" s="1" t="str">
        <f t="shared" si="59"/>
        <v/>
      </c>
      <c r="AD65" s="1" t="str">
        <f t="shared" si="60"/>
        <v/>
      </c>
      <c r="AE65" s="1" t="str">
        <f t="shared" si="61"/>
        <v/>
      </c>
      <c r="AF65" s="1" t="str">
        <f t="shared" si="62"/>
        <v/>
      </c>
      <c r="AG65" s="1" t="str">
        <f t="shared" si="63"/>
        <v/>
      </c>
      <c r="AH65" s="1" t="str">
        <f t="shared" si="64"/>
        <v/>
      </c>
      <c r="AI65" s="1" t="str">
        <f t="shared" si="65"/>
        <v/>
      </c>
      <c r="AJ65" s="1" t="str">
        <f t="shared" si="66"/>
        <v/>
      </c>
      <c r="AK65" s="1" t="str">
        <f t="shared" si="67"/>
        <v/>
      </c>
      <c r="AL65" s="1" t="str">
        <f t="shared" si="68"/>
        <v/>
      </c>
      <c r="AM65" s="1" t="str">
        <f t="shared" si="69"/>
        <v/>
      </c>
      <c r="AN65" s="1" t="str">
        <f t="shared" si="70"/>
        <v/>
      </c>
      <c r="AO65" s="1" t="str">
        <f t="shared" si="71"/>
        <v/>
      </c>
      <c r="AP65" s="1" t="str">
        <f t="shared" si="72"/>
        <v/>
      </c>
      <c r="AQ65" s="1" t="str">
        <f t="shared" si="73"/>
        <v>Table 1076: allowed revenue,</v>
      </c>
      <c r="AU65" s="1" t="str">
        <f t="shared" si="74"/>
        <v>Table 1041: load characteristics (Load Factor),</v>
      </c>
      <c r="AV65" s="1" t="str">
        <f t="shared" si="75"/>
        <v>Table 1076: allowed revenue,</v>
      </c>
      <c r="AW65" s="1" t="str">
        <f t="shared" si="76"/>
        <v>Gone up mainly due to Table 1041: load characteristics (Load Factor),</v>
      </c>
      <c r="AX65" s="1" t="str">
        <f t="shared" si="77"/>
        <v>Gone down mainly due to Table 1076: allowed revenue,</v>
      </c>
      <c r="AY65" s="1" t="str">
        <f t="shared" si="78"/>
        <v>Gone up mainly due to Table 1041: load characteristics (Load Factor),</v>
      </c>
      <c r="AZ65" s="1" t="str">
        <f t="shared" si="79"/>
        <v>Gone down mainly due to Table 1076: allowed revenue,</v>
      </c>
    </row>
    <row r="66" spans="2:52" x14ac:dyDescent="0.25">
      <c r="B66" s="1" t="s">
        <v>24</v>
      </c>
      <c r="D66" s="1" t="str">
        <f t="shared" ref="D66:D71" si="80">IF(OR(D19="-",D19&lt;0.02),"",D$28&amp;",")</f>
        <v/>
      </c>
      <c r="E66" s="1" t="str">
        <f t="shared" ref="E66:E71" si="81">IF(OR(D19="-",D19&gt;-0.02),"",D$28&amp;",")</f>
        <v/>
      </c>
      <c r="F66" s="1" t="str">
        <f t="shared" ref="F66:F71" si="82">IF(OR(F43="-",F43&lt;0.02),"",F$28&amp;",")</f>
        <v/>
      </c>
      <c r="G66" s="1" t="str">
        <f t="shared" ref="G66:G71" si="83">IF(OR(F43="-",F43&gt;-0.02),"",F$28&amp;",")</f>
        <v/>
      </c>
      <c r="H66" s="1" t="str">
        <f t="shared" ref="H66:H71" si="84">IF(OR(H43="-",H43&lt;0.02),"",H$28&amp;",")</f>
        <v/>
      </c>
      <c r="I66" s="1" t="str">
        <f t="shared" ref="I66:I71" si="85">IF(OR(H43="-",H43&gt;-0.02),"",H$28&amp;",")</f>
        <v/>
      </c>
      <c r="J66" s="1" t="str">
        <f t="shared" ref="J66:J71" si="86">IF(OR(J43="-",J43&lt;0.02),"",J$28&amp;",")</f>
        <v/>
      </c>
      <c r="K66" s="1" t="str">
        <f t="shared" ref="K66:K71" si="87">IF(OR(J43="-",J43&gt;-0.02),"",J$28&amp;",")</f>
        <v/>
      </c>
      <c r="L66" s="1" t="str">
        <f t="shared" ref="L66:L71" si="88">IF(OR(L43="-",L43&lt;0.02),"",L$28&amp;",")</f>
        <v/>
      </c>
      <c r="M66" s="1" t="str">
        <f t="shared" ref="M66:M71" si="89">IF(OR(L43="-",L43&gt;-0.02),"",L$28&amp;",")</f>
        <v/>
      </c>
      <c r="N66" s="1" t="str">
        <f t="shared" ref="N66:N71" si="90">IF(OR(N43="-",N43&lt;0.02),"",N$28&amp;",")</f>
        <v/>
      </c>
      <c r="O66" s="1" t="str">
        <f t="shared" ref="O66:O71" si="91">IF(OR(N43="-",N43&gt;-0.02),"",N$28&amp;",")</f>
        <v/>
      </c>
      <c r="P66" s="1" t="str">
        <f t="shared" ref="P66:P71" si="92">IF(OR(P43="-",P43&lt;0.02),"",P$28&amp;",")</f>
        <v/>
      </c>
      <c r="Q66" s="1" t="str">
        <f t="shared" ref="Q66:Q71" si="93">IF(OR(P43="-",P43&gt;-0.02),"",P$28&amp;",")</f>
        <v/>
      </c>
      <c r="R66" s="1" t="str">
        <f t="shared" ref="R66:R71" si="94">IF(OR(R43="-",R43&lt;0.02),"",R$28&amp;",")</f>
        <v/>
      </c>
      <c r="S66" s="1" t="str">
        <f t="shared" ref="S66:S71" si="95">IF(OR(R43="-",R43&gt;-0.02),"",R$28&amp;",")</f>
        <v/>
      </c>
      <c r="T66" s="1" t="str">
        <f t="shared" ref="T66:T71" si="96">IF(OR(T43="-",T43&lt;0.02),"",T$28&amp;",")</f>
        <v/>
      </c>
      <c r="U66" s="1" t="str">
        <f t="shared" ref="U66:U71" si="97">IF(OR(T43="-",T43&gt;-0.02),"",T$28&amp;",")</f>
        <v/>
      </c>
      <c r="V66" s="1" t="str">
        <f t="shared" ref="V66:V71" si="98">IF(OR(V43="-",V43&lt;0.02),"",V$28&amp;",")</f>
        <v>Table 1041: load characteristics (Load Factor),</v>
      </c>
      <c r="W66" s="1" t="str">
        <f t="shared" ref="W66:W71" si="99">IF(OR(V43="-",V43&gt;-0.02),"",V$28&amp;",")</f>
        <v/>
      </c>
      <c r="X66" s="1" t="str">
        <f t="shared" ref="X66:X71" si="100">IF(OR(X43="-",X43&lt;0.02),"",X$28&amp;",")</f>
        <v/>
      </c>
      <c r="Y66" s="1" t="str">
        <f t="shared" ref="Y66:Y71" si="101">IF(OR(X43="-",X43&gt;-0.02),"",X$28&amp;",")</f>
        <v/>
      </c>
      <c r="Z66" s="1" t="str">
        <f t="shared" ref="Z66:Z71" si="102">IF(OR(Z43="-",Z43&lt;0.02),"",Z$28&amp;",")</f>
        <v/>
      </c>
      <c r="AA66" s="1" t="str">
        <f t="shared" ref="AA66:AA71" si="103">IF(OR(Z43="-",Z43&gt;-0.02),"",Z$28&amp;",")</f>
        <v/>
      </c>
      <c r="AB66" s="1" t="str">
        <f t="shared" ref="AB66:AB71" si="104">IF(OR(AB43="-",AB43&lt;0.02),"",AB$28&amp;",")</f>
        <v/>
      </c>
      <c r="AC66" s="1" t="str">
        <f t="shared" ref="AC66:AC71" si="105">IF(OR(AB43="-",AB43&gt;-0.02),"",AB$28&amp;",")</f>
        <v/>
      </c>
      <c r="AD66" s="1" t="str">
        <f t="shared" ref="AD66:AD71" si="106">IF(OR(AD43="-",AD43&lt;0.02),"",AD$28&amp;",")</f>
        <v/>
      </c>
      <c r="AE66" s="1" t="str">
        <f t="shared" ref="AE66:AE71" si="107">IF(OR(AD43="-",AD43&gt;-0.02),"",AD$28&amp;",")</f>
        <v/>
      </c>
      <c r="AF66" s="1" t="str">
        <f t="shared" ref="AF66:AF71" si="108">IF(OR(AF43="-",AF43&lt;0.02),"",AF$28&amp;",")</f>
        <v/>
      </c>
      <c r="AG66" s="1" t="str">
        <f t="shared" ref="AG66:AG71" si="109">IF(OR(AF43="-",AF43&gt;-0.02),"",AF$28&amp;",")</f>
        <v/>
      </c>
      <c r="AH66" s="1" t="str">
        <f t="shared" ref="AH66:AH71" si="110">IF(OR(AH43="-",AH43&lt;0.02),"",AH$28&amp;",")</f>
        <v/>
      </c>
      <c r="AI66" s="1" t="str">
        <f t="shared" ref="AI66:AI71" si="111">IF(OR(AH43="-",AH43&gt;-0.02),"",AH$28&amp;",")</f>
        <v/>
      </c>
      <c r="AJ66" s="1" t="str">
        <f t="shared" ref="AJ66:AJ71" si="112">IF(OR(AJ43="-",AJ43&lt;0.02),"",AJ$28&amp;",")</f>
        <v/>
      </c>
      <c r="AK66" s="1" t="str">
        <f t="shared" ref="AK66:AK71" si="113">IF(OR(AJ43="-",AJ43&gt;-0.02),"",AJ$28&amp;",")</f>
        <v/>
      </c>
      <c r="AL66" s="1" t="str">
        <f t="shared" ref="AL66:AL71" si="114">IF(OR(AL43="-",AL43&lt;0.02),"",AL$28&amp;",")</f>
        <v/>
      </c>
      <c r="AM66" s="1" t="str">
        <f t="shared" ref="AM66:AM71" si="115">IF(OR(AL43="-",AL43&gt;-0.02),"",AL$28&amp;",")</f>
        <v/>
      </c>
      <c r="AN66" s="1" t="str">
        <f t="shared" ref="AN66:AN71" si="116">IF(OR(AN43="-",AN43&lt;0.02),"",AN$28&amp;",")</f>
        <v/>
      </c>
      <c r="AO66" s="1" t="str">
        <f t="shared" ref="AO66:AO71" si="117">IF(OR(AN43="-",AN43&gt;-0.02),"",AN$28&amp;",")</f>
        <v/>
      </c>
      <c r="AP66" s="1" t="str">
        <f t="shared" ref="AP66:AP71" si="118">IF(OR(AP43="-",AP43&lt;0.02),"",AP$28&amp;",")</f>
        <v/>
      </c>
      <c r="AQ66" s="1" t="str">
        <f t="shared" ref="AQ66:AQ71" si="119">IF(OR(AP43="-",AP43&gt;-0.02),"",AP$28&amp;",")</f>
        <v>Table 1076: allowed revenue,</v>
      </c>
      <c r="AU66" s="1" t="str">
        <f t="shared" ref="AU66" si="120">D66&amp;F66&amp;H66&amp;J66&amp;L66&amp;N66&amp;P66&amp;R66&amp;T66&amp;V66&amp;X66&amp;Z66&amp;AB66&amp;AD66&amp;AF66&amp;AH66&amp;AJ66&amp;AL66&amp;AN66&amp;AP66</f>
        <v>Table 1041: load characteristics (Load Factor),</v>
      </c>
      <c r="AV66" s="1" t="str">
        <f t="shared" ref="AV66" si="121">E66&amp;G66&amp;I66&amp;K66&amp;M66&amp;O66&amp;Q66&amp;S66&amp;U66&amp;W66&amp;Y66&amp;AA66&amp;AC66&amp;AE66&amp;AG66&amp;AI66&amp;AK66&amp;AM66&amp;AO66&amp;AQ66</f>
        <v>Table 1076: allowed revenue,</v>
      </c>
      <c r="AW66" s="1" t="str">
        <f t="shared" ref="AW66" si="122">IF(AU66="","No factors contributing to greater than 2% upward change.",AY66)</f>
        <v>Gone up mainly due to Table 1041: load characteristics (Load Factor),</v>
      </c>
      <c r="AX66" s="1" t="str">
        <f t="shared" ref="AX66" si="123">IF(AV66="","No factors contributing to greater than 2% downward change.",AZ66)</f>
        <v>Gone down mainly due to Table 1076: allowed revenue,</v>
      </c>
      <c r="AY66" s="1" t="str">
        <f t="shared" ref="AY66" si="124">"Gone up mainly due to "&amp;AU66</f>
        <v>Gone up mainly due to Table 1041: load characteristics (Load Factor),</v>
      </c>
      <c r="AZ66" s="1" t="str">
        <f t="shared" ref="AZ66" si="125">"Gone down mainly due to "&amp;AV66</f>
        <v>Gone down mainly due to Table 1076: allowed revenue,</v>
      </c>
    </row>
    <row r="67" spans="2:52" x14ac:dyDescent="0.25">
      <c r="B67" s="1" t="s">
        <v>25</v>
      </c>
      <c r="D67" s="1" t="str">
        <f t="shared" si="80"/>
        <v/>
      </c>
      <c r="E67" s="1" t="str">
        <f t="shared" si="81"/>
        <v/>
      </c>
      <c r="F67" s="1" t="str">
        <f t="shared" si="82"/>
        <v/>
      </c>
      <c r="G67" s="1" t="str">
        <f t="shared" si="83"/>
        <v/>
      </c>
      <c r="H67" s="1" t="str">
        <f t="shared" si="84"/>
        <v/>
      </c>
      <c r="I67" s="1" t="str">
        <f t="shared" si="85"/>
        <v/>
      </c>
      <c r="J67" s="1" t="str">
        <f t="shared" si="86"/>
        <v/>
      </c>
      <c r="K67" s="1" t="str">
        <f t="shared" si="87"/>
        <v/>
      </c>
      <c r="L67" s="1" t="str">
        <f t="shared" si="88"/>
        <v/>
      </c>
      <c r="M67" s="1" t="str">
        <f t="shared" si="89"/>
        <v/>
      </c>
      <c r="N67" s="1" t="str">
        <f t="shared" si="90"/>
        <v/>
      </c>
      <c r="O67" s="1" t="str">
        <f t="shared" si="91"/>
        <v/>
      </c>
      <c r="P67" s="1" t="str">
        <f t="shared" si="92"/>
        <v/>
      </c>
      <c r="Q67" s="1" t="str">
        <f t="shared" si="93"/>
        <v/>
      </c>
      <c r="R67" s="1" t="str">
        <f t="shared" si="94"/>
        <v/>
      </c>
      <c r="S67" s="1" t="str">
        <f t="shared" si="95"/>
        <v/>
      </c>
      <c r="T67" s="1" t="str">
        <f t="shared" si="96"/>
        <v/>
      </c>
      <c r="U67" s="1" t="str">
        <f t="shared" si="97"/>
        <v/>
      </c>
      <c r="V67" s="1" t="str">
        <f t="shared" si="98"/>
        <v>Table 1041: load characteristics (Load Factor),</v>
      </c>
      <c r="W67" s="1" t="str">
        <f t="shared" si="99"/>
        <v/>
      </c>
      <c r="X67" s="1" t="str">
        <f t="shared" si="100"/>
        <v/>
      </c>
      <c r="Y67" s="1" t="str">
        <f t="shared" si="101"/>
        <v/>
      </c>
      <c r="Z67" s="1" t="str">
        <f t="shared" si="102"/>
        <v/>
      </c>
      <c r="AA67" s="1" t="str">
        <f t="shared" si="103"/>
        <v/>
      </c>
      <c r="AB67" s="1" t="str">
        <f t="shared" si="104"/>
        <v/>
      </c>
      <c r="AC67" s="1" t="str">
        <f t="shared" si="105"/>
        <v/>
      </c>
      <c r="AD67" s="1" t="str">
        <f t="shared" si="106"/>
        <v/>
      </c>
      <c r="AE67" s="1" t="str">
        <f t="shared" si="107"/>
        <v/>
      </c>
      <c r="AF67" s="1" t="str">
        <f t="shared" si="108"/>
        <v/>
      </c>
      <c r="AG67" s="1" t="str">
        <f t="shared" si="109"/>
        <v/>
      </c>
      <c r="AH67" s="1" t="str">
        <f t="shared" si="110"/>
        <v/>
      </c>
      <c r="AI67" s="1" t="str">
        <f t="shared" si="111"/>
        <v/>
      </c>
      <c r="AJ67" s="1" t="str">
        <f t="shared" si="112"/>
        <v/>
      </c>
      <c r="AK67" s="1" t="str">
        <f t="shared" si="113"/>
        <v/>
      </c>
      <c r="AL67" s="1" t="str">
        <f t="shared" si="114"/>
        <v/>
      </c>
      <c r="AM67" s="1" t="str">
        <f t="shared" si="115"/>
        <v/>
      </c>
      <c r="AN67" s="1" t="str">
        <f t="shared" si="116"/>
        <v/>
      </c>
      <c r="AO67" s="1" t="str">
        <f t="shared" si="117"/>
        <v/>
      </c>
      <c r="AP67" s="1" t="str">
        <f t="shared" si="118"/>
        <v/>
      </c>
      <c r="AQ67" s="1" t="str">
        <f t="shared" si="119"/>
        <v>Table 1076: allowed revenue,</v>
      </c>
      <c r="AU67" s="1" t="str">
        <f t="shared" si="74"/>
        <v>Table 1041: load characteristics (Load Factor),</v>
      </c>
      <c r="AV67" s="1" t="str">
        <f t="shared" si="75"/>
        <v>Table 1076: allowed revenue,</v>
      </c>
      <c r="AW67" s="1" t="str">
        <f t="shared" si="76"/>
        <v>Gone up mainly due to Table 1041: load characteristics (Load Factor),</v>
      </c>
      <c r="AX67" s="1" t="str">
        <f t="shared" si="77"/>
        <v>Gone down mainly due to Table 1076: allowed revenue,</v>
      </c>
      <c r="AY67" s="1" t="str">
        <f t="shared" si="78"/>
        <v>Gone up mainly due to Table 1041: load characteristics (Load Factor),</v>
      </c>
      <c r="AZ67" s="1" t="str">
        <f t="shared" si="79"/>
        <v>Gone down mainly due to Table 1076: allowed revenue,</v>
      </c>
    </row>
    <row r="68" spans="2:52" x14ac:dyDescent="0.25">
      <c r="B68" s="1" t="s">
        <v>78</v>
      </c>
      <c r="D68" s="1" t="str">
        <f t="shared" si="80"/>
        <v/>
      </c>
      <c r="E68" s="1" t="str">
        <f t="shared" si="81"/>
        <v/>
      </c>
      <c r="F68" s="1" t="str">
        <f t="shared" si="82"/>
        <v/>
      </c>
      <c r="G68" s="1" t="str">
        <f t="shared" si="83"/>
        <v/>
      </c>
      <c r="H68" s="1" t="str">
        <f t="shared" si="84"/>
        <v/>
      </c>
      <c r="I68" s="1" t="str">
        <f t="shared" si="85"/>
        <v/>
      </c>
      <c r="J68" s="1" t="str">
        <f t="shared" si="86"/>
        <v/>
      </c>
      <c r="K68" s="1" t="str">
        <f t="shared" si="87"/>
        <v/>
      </c>
      <c r="L68" s="1" t="str">
        <f t="shared" si="88"/>
        <v/>
      </c>
      <c r="M68" s="1" t="str">
        <f t="shared" si="89"/>
        <v/>
      </c>
      <c r="N68" s="1" t="str">
        <f t="shared" si="90"/>
        <v/>
      </c>
      <c r="O68" s="1" t="str">
        <f t="shared" si="91"/>
        <v/>
      </c>
      <c r="P68" s="1" t="str">
        <f t="shared" si="92"/>
        <v/>
      </c>
      <c r="Q68" s="1" t="str">
        <f t="shared" si="93"/>
        <v/>
      </c>
      <c r="R68" s="1" t="str">
        <f t="shared" si="94"/>
        <v/>
      </c>
      <c r="S68" s="1" t="str">
        <f t="shared" si="95"/>
        <v/>
      </c>
      <c r="T68" s="1" t="str">
        <f t="shared" si="96"/>
        <v/>
      </c>
      <c r="U68" s="1" t="str">
        <f t="shared" si="97"/>
        <v/>
      </c>
      <c r="V68" s="1" t="str">
        <f t="shared" si="98"/>
        <v>Table 1041: load characteristics (Load Factor),</v>
      </c>
      <c r="W68" s="1" t="str">
        <f t="shared" si="99"/>
        <v/>
      </c>
      <c r="X68" s="1" t="str">
        <f t="shared" si="100"/>
        <v/>
      </c>
      <c r="Y68" s="1" t="str">
        <f t="shared" si="101"/>
        <v/>
      </c>
      <c r="Z68" s="1" t="str">
        <f t="shared" si="102"/>
        <v/>
      </c>
      <c r="AA68" s="1" t="str">
        <f t="shared" si="103"/>
        <v/>
      </c>
      <c r="AB68" s="1" t="str">
        <f t="shared" si="104"/>
        <v/>
      </c>
      <c r="AC68" s="1" t="str">
        <f t="shared" si="105"/>
        <v/>
      </c>
      <c r="AD68" s="1" t="str">
        <f t="shared" si="106"/>
        <v/>
      </c>
      <c r="AE68" s="1" t="str">
        <f t="shared" si="107"/>
        <v/>
      </c>
      <c r="AF68" s="1" t="str">
        <f t="shared" si="108"/>
        <v/>
      </c>
      <c r="AG68" s="1" t="str">
        <f t="shared" si="109"/>
        <v/>
      </c>
      <c r="AH68" s="1" t="str">
        <f t="shared" si="110"/>
        <v/>
      </c>
      <c r="AI68" s="1" t="str">
        <f t="shared" si="111"/>
        <v/>
      </c>
      <c r="AJ68" s="1" t="str">
        <f t="shared" si="112"/>
        <v/>
      </c>
      <c r="AK68" s="1" t="str">
        <f t="shared" si="113"/>
        <v/>
      </c>
      <c r="AL68" s="1" t="str">
        <f t="shared" si="114"/>
        <v/>
      </c>
      <c r="AM68" s="1" t="str">
        <f t="shared" si="115"/>
        <v/>
      </c>
      <c r="AN68" s="1" t="str">
        <f t="shared" si="116"/>
        <v/>
      </c>
      <c r="AO68" s="1" t="str">
        <f t="shared" si="117"/>
        <v/>
      </c>
      <c r="AP68" s="1" t="str">
        <f t="shared" si="118"/>
        <v/>
      </c>
      <c r="AQ68" s="1" t="str">
        <f t="shared" si="119"/>
        <v>Table 1076: allowed revenue,</v>
      </c>
      <c r="AU68" s="1" t="str">
        <f t="shared" si="74"/>
        <v>Table 1041: load characteristics (Load Factor),</v>
      </c>
      <c r="AV68" s="1" t="str">
        <f t="shared" si="75"/>
        <v>Table 1076: allowed revenue,</v>
      </c>
      <c r="AW68" s="1" t="str">
        <f t="shared" si="76"/>
        <v>Gone up mainly due to Table 1041: load characteristics (Load Factor),</v>
      </c>
      <c r="AX68" s="1" t="str">
        <f t="shared" si="77"/>
        <v>Gone down mainly due to Table 1076: allowed revenue,</v>
      </c>
      <c r="AY68" s="1" t="str">
        <f t="shared" si="78"/>
        <v>Gone up mainly due to Table 1041: load characteristics (Load Factor),</v>
      </c>
      <c r="AZ68" s="1" t="str">
        <f t="shared" si="79"/>
        <v>Gone down mainly due to Table 1076: allowed revenue,</v>
      </c>
    </row>
    <row r="69" spans="2:52" x14ac:dyDescent="0.25">
      <c r="B69" s="1" t="s">
        <v>79</v>
      </c>
      <c r="D69" s="1" t="str">
        <f t="shared" si="80"/>
        <v/>
      </c>
      <c r="E69" s="1" t="str">
        <f t="shared" si="81"/>
        <v/>
      </c>
      <c r="F69" s="1" t="str">
        <f t="shared" si="82"/>
        <v/>
      </c>
      <c r="G69" s="1" t="str">
        <f t="shared" si="83"/>
        <v/>
      </c>
      <c r="H69" s="1" t="str">
        <f t="shared" si="84"/>
        <v/>
      </c>
      <c r="I69" s="1" t="str">
        <f t="shared" si="85"/>
        <v/>
      </c>
      <c r="J69" s="1" t="str">
        <f t="shared" si="86"/>
        <v/>
      </c>
      <c r="K69" s="1" t="str">
        <f t="shared" si="87"/>
        <v/>
      </c>
      <c r="L69" s="1" t="str">
        <f t="shared" si="88"/>
        <v/>
      </c>
      <c r="M69" s="1" t="str">
        <f t="shared" si="89"/>
        <v/>
      </c>
      <c r="N69" s="1" t="str">
        <f t="shared" si="90"/>
        <v/>
      </c>
      <c r="O69" s="1" t="str">
        <f t="shared" si="91"/>
        <v/>
      </c>
      <c r="P69" s="1" t="str">
        <f t="shared" si="92"/>
        <v/>
      </c>
      <c r="Q69" s="1" t="str">
        <f t="shared" si="93"/>
        <v/>
      </c>
      <c r="R69" s="1" t="str">
        <f t="shared" si="94"/>
        <v/>
      </c>
      <c r="S69" s="1" t="str">
        <f t="shared" si="95"/>
        <v/>
      </c>
      <c r="T69" s="1" t="str">
        <f t="shared" si="96"/>
        <v/>
      </c>
      <c r="U69" s="1" t="str">
        <f t="shared" si="97"/>
        <v/>
      </c>
      <c r="V69" s="1" t="str">
        <f t="shared" si="98"/>
        <v>Table 1041: load characteristics (Load Factor),</v>
      </c>
      <c r="W69" s="1" t="str">
        <f t="shared" si="99"/>
        <v/>
      </c>
      <c r="X69" s="1" t="str">
        <f t="shared" si="100"/>
        <v/>
      </c>
      <c r="Y69" s="1" t="str">
        <f t="shared" si="101"/>
        <v/>
      </c>
      <c r="Z69" s="1" t="str">
        <f t="shared" si="102"/>
        <v/>
      </c>
      <c r="AA69" s="1" t="str">
        <f t="shared" si="103"/>
        <v/>
      </c>
      <c r="AB69" s="1" t="str">
        <f t="shared" si="104"/>
        <v/>
      </c>
      <c r="AC69" s="1" t="str">
        <f t="shared" si="105"/>
        <v/>
      </c>
      <c r="AD69" s="1" t="str">
        <f t="shared" si="106"/>
        <v/>
      </c>
      <c r="AE69" s="1" t="str">
        <f t="shared" si="107"/>
        <v/>
      </c>
      <c r="AF69" s="1" t="str">
        <f t="shared" si="108"/>
        <v/>
      </c>
      <c r="AG69" s="1" t="str">
        <f t="shared" si="109"/>
        <v/>
      </c>
      <c r="AH69" s="1" t="str">
        <f t="shared" si="110"/>
        <v/>
      </c>
      <c r="AI69" s="1" t="str">
        <f t="shared" si="111"/>
        <v/>
      </c>
      <c r="AJ69" s="1" t="str">
        <f t="shared" si="112"/>
        <v/>
      </c>
      <c r="AK69" s="1" t="str">
        <f t="shared" si="113"/>
        <v/>
      </c>
      <c r="AL69" s="1" t="str">
        <f t="shared" si="114"/>
        <v/>
      </c>
      <c r="AM69" s="1" t="str">
        <f t="shared" si="115"/>
        <v/>
      </c>
      <c r="AN69" s="1" t="str">
        <f t="shared" si="116"/>
        <v/>
      </c>
      <c r="AO69" s="1" t="str">
        <f t="shared" si="117"/>
        <v>Table 1053: volumes and mpans etc forecast,</v>
      </c>
      <c r="AP69" s="1" t="str">
        <f t="shared" si="118"/>
        <v/>
      </c>
      <c r="AQ69" s="1" t="str">
        <f t="shared" si="119"/>
        <v>Table 1076: allowed revenue,</v>
      </c>
      <c r="AU69" s="1" t="str">
        <f t="shared" si="74"/>
        <v>Table 1041: load characteristics (Load Factor),</v>
      </c>
      <c r="AV69" s="1" t="str">
        <f t="shared" si="75"/>
        <v>Table 1053: volumes and mpans etc forecast,Table 1076: allowed revenue,</v>
      </c>
      <c r="AW69" s="1" t="str">
        <f t="shared" si="76"/>
        <v>Gone up mainly due to Table 1041: load characteristics (Load Factor),</v>
      </c>
      <c r="AX69" s="1" t="str">
        <f t="shared" si="77"/>
        <v>Gone down mainly due to Table 1053: volumes and mpans etc forecast,Table 1076: allowed revenue,</v>
      </c>
      <c r="AY69" s="1" t="str">
        <f t="shared" si="78"/>
        <v>Gone up mainly due to Table 1041: load characteristics (Load Factor),</v>
      </c>
      <c r="AZ69" s="1" t="str">
        <f t="shared" si="79"/>
        <v>Gone down mainly due to Table 1053: volumes and mpans etc forecast,Table 1076: allowed revenue,</v>
      </c>
    </row>
    <row r="70" spans="2:52" x14ac:dyDescent="0.25">
      <c r="B70" s="1" t="s">
        <v>80</v>
      </c>
      <c r="D70" s="1" t="str">
        <f t="shared" si="80"/>
        <v/>
      </c>
      <c r="E70" s="1" t="str">
        <f t="shared" si="81"/>
        <v/>
      </c>
      <c r="F70" s="1" t="str">
        <f t="shared" si="82"/>
        <v/>
      </c>
      <c r="G70" s="1" t="str">
        <f t="shared" si="83"/>
        <v/>
      </c>
      <c r="H70" s="1" t="str">
        <f t="shared" si="84"/>
        <v/>
      </c>
      <c r="I70" s="1" t="str">
        <f t="shared" si="85"/>
        <v/>
      </c>
      <c r="J70" s="1" t="str">
        <f t="shared" si="86"/>
        <v/>
      </c>
      <c r="K70" s="1" t="str">
        <f t="shared" si="87"/>
        <v/>
      </c>
      <c r="L70" s="1" t="str">
        <f t="shared" si="88"/>
        <v/>
      </c>
      <c r="M70" s="1" t="str">
        <f t="shared" si="89"/>
        <v/>
      </c>
      <c r="N70" s="1" t="str">
        <f t="shared" si="90"/>
        <v/>
      </c>
      <c r="O70" s="1" t="str">
        <f t="shared" si="91"/>
        <v/>
      </c>
      <c r="P70" s="1" t="str">
        <f t="shared" si="92"/>
        <v/>
      </c>
      <c r="Q70" s="1" t="str">
        <f t="shared" si="93"/>
        <v/>
      </c>
      <c r="R70" s="1" t="str">
        <f t="shared" si="94"/>
        <v/>
      </c>
      <c r="S70" s="1" t="str">
        <f t="shared" si="95"/>
        <v/>
      </c>
      <c r="T70" s="1" t="str">
        <f t="shared" si="96"/>
        <v/>
      </c>
      <c r="U70" s="1" t="str">
        <f t="shared" si="97"/>
        <v/>
      </c>
      <c r="V70" s="1" t="str">
        <f t="shared" si="98"/>
        <v>Table 1041: load characteristics (Load Factor),</v>
      </c>
      <c r="W70" s="1" t="str">
        <f t="shared" si="99"/>
        <v/>
      </c>
      <c r="X70" s="1" t="str">
        <f t="shared" si="100"/>
        <v/>
      </c>
      <c r="Y70" s="1" t="str">
        <f t="shared" si="101"/>
        <v/>
      </c>
      <c r="Z70" s="1" t="str">
        <f t="shared" si="102"/>
        <v/>
      </c>
      <c r="AA70" s="1" t="str">
        <f t="shared" si="103"/>
        <v/>
      </c>
      <c r="AB70" s="1" t="str">
        <f t="shared" si="104"/>
        <v/>
      </c>
      <c r="AC70" s="1" t="str">
        <f t="shared" si="105"/>
        <v/>
      </c>
      <c r="AD70" s="1" t="str">
        <f t="shared" si="106"/>
        <v/>
      </c>
      <c r="AE70" s="1" t="str">
        <f t="shared" si="107"/>
        <v/>
      </c>
      <c r="AF70" s="1" t="str">
        <f t="shared" si="108"/>
        <v/>
      </c>
      <c r="AG70" s="1" t="str">
        <f t="shared" si="109"/>
        <v>Table 1061/1062: TPR data,</v>
      </c>
      <c r="AH70" s="1" t="str">
        <f t="shared" si="110"/>
        <v/>
      </c>
      <c r="AI70" s="1" t="str">
        <f t="shared" si="111"/>
        <v/>
      </c>
      <c r="AJ70" s="1" t="str">
        <f t="shared" si="112"/>
        <v/>
      </c>
      <c r="AK70" s="1" t="str">
        <f t="shared" si="113"/>
        <v>Table 1069: Peaking probabailities,</v>
      </c>
      <c r="AL70" s="1" t="str">
        <f t="shared" si="114"/>
        <v/>
      </c>
      <c r="AM70" s="1" t="str">
        <f t="shared" si="115"/>
        <v/>
      </c>
      <c r="AN70" s="1" t="str">
        <f t="shared" si="116"/>
        <v/>
      </c>
      <c r="AO70" s="1" t="str">
        <f t="shared" si="117"/>
        <v>Table 1053: volumes and mpans etc forecast,</v>
      </c>
      <c r="AP70" s="1" t="str">
        <f t="shared" si="118"/>
        <v/>
      </c>
      <c r="AQ70" s="1" t="str">
        <f t="shared" si="119"/>
        <v>Table 1076: allowed revenue,</v>
      </c>
      <c r="AU70" s="1" t="str">
        <f t="shared" si="74"/>
        <v>Table 1041: load characteristics (Load Factor),</v>
      </c>
      <c r="AV70" s="1" t="str">
        <f t="shared" si="75"/>
        <v>Table 1061/1062: TPR data,Table 1069: Peaking probabailities,Table 1053: volumes and mpans etc forecast,Table 1076: allowed revenue,</v>
      </c>
      <c r="AW70" s="1" t="str">
        <f t="shared" si="76"/>
        <v>Gone up mainly due to Table 1041: load characteristics (Load Factor),</v>
      </c>
      <c r="AX70" s="1" t="str">
        <f t="shared" si="77"/>
        <v>Gone down mainly due to Table 1061/1062: TPR data,Table 1069: Peaking probabailities,Table 1053: volumes and mpans etc forecast,Table 1076: allowed revenue,</v>
      </c>
      <c r="AY70" s="1" t="str">
        <f t="shared" si="78"/>
        <v>Gone up mainly due to Table 1041: load characteristics (Load Factor),</v>
      </c>
      <c r="AZ70" s="1" t="str">
        <f t="shared" si="79"/>
        <v>Gone down mainly due to Table 1061/1062: TPR data,Table 1069: Peaking probabailities,Table 1053: volumes and mpans etc forecast,Table 1076: allowed revenue,</v>
      </c>
    </row>
    <row r="71" spans="2:52" x14ac:dyDescent="0.25">
      <c r="B71" s="1" t="s">
        <v>81</v>
      </c>
      <c r="D71" s="1" t="str">
        <f t="shared" si="80"/>
        <v/>
      </c>
      <c r="E71" s="1" t="str">
        <f t="shared" si="81"/>
        <v/>
      </c>
      <c r="F71" s="1" t="str">
        <f t="shared" si="82"/>
        <v/>
      </c>
      <c r="G71" s="1" t="str">
        <f t="shared" si="83"/>
        <v/>
      </c>
      <c r="H71" s="1" t="str">
        <f t="shared" si="84"/>
        <v/>
      </c>
      <c r="I71" s="1" t="str">
        <f t="shared" si="85"/>
        <v/>
      </c>
      <c r="J71" s="1" t="str">
        <f t="shared" si="86"/>
        <v/>
      </c>
      <c r="K71" s="1" t="str">
        <f t="shared" si="87"/>
        <v/>
      </c>
      <c r="L71" s="1" t="str">
        <f t="shared" si="88"/>
        <v/>
      </c>
      <c r="M71" s="1" t="str">
        <f t="shared" si="89"/>
        <v/>
      </c>
      <c r="N71" s="1" t="str">
        <f t="shared" si="90"/>
        <v/>
      </c>
      <c r="O71" s="1" t="str">
        <f t="shared" si="91"/>
        <v/>
      </c>
      <c r="P71" s="1" t="str">
        <f t="shared" si="92"/>
        <v/>
      </c>
      <c r="Q71" s="1" t="str">
        <f t="shared" si="93"/>
        <v/>
      </c>
      <c r="R71" s="1" t="str">
        <f t="shared" si="94"/>
        <v/>
      </c>
      <c r="S71" s="1" t="str">
        <f t="shared" si="95"/>
        <v/>
      </c>
      <c r="T71" s="1" t="str">
        <f t="shared" si="96"/>
        <v/>
      </c>
      <c r="U71" s="1" t="str">
        <f t="shared" si="97"/>
        <v/>
      </c>
      <c r="V71" s="1" t="str">
        <f t="shared" si="98"/>
        <v/>
      </c>
      <c r="W71" s="1" t="str">
        <f t="shared" si="99"/>
        <v/>
      </c>
      <c r="X71" s="1" t="str">
        <f t="shared" si="100"/>
        <v/>
      </c>
      <c r="Y71" s="1" t="str">
        <f t="shared" si="101"/>
        <v/>
      </c>
      <c r="Z71" s="1" t="str">
        <f t="shared" si="102"/>
        <v/>
      </c>
      <c r="AA71" s="1" t="str">
        <f t="shared" si="103"/>
        <v/>
      </c>
      <c r="AB71" s="1" t="str">
        <f t="shared" si="104"/>
        <v/>
      </c>
      <c r="AC71" s="1" t="str">
        <f t="shared" si="105"/>
        <v/>
      </c>
      <c r="AD71" s="1" t="str">
        <f t="shared" si="106"/>
        <v/>
      </c>
      <c r="AE71" s="1" t="str">
        <f t="shared" si="107"/>
        <v/>
      </c>
      <c r="AF71" s="1" t="str">
        <f t="shared" si="108"/>
        <v/>
      </c>
      <c r="AG71" s="1" t="str">
        <f t="shared" si="109"/>
        <v/>
      </c>
      <c r="AH71" s="1" t="str">
        <f t="shared" si="110"/>
        <v/>
      </c>
      <c r="AI71" s="1" t="str">
        <f t="shared" si="111"/>
        <v/>
      </c>
      <c r="AJ71" s="1" t="str">
        <f t="shared" si="112"/>
        <v/>
      </c>
      <c r="AK71" s="1" t="str">
        <f t="shared" si="113"/>
        <v/>
      </c>
      <c r="AL71" s="1" t="str">
        <f t="shared" si="114"/>
        <v/>
      </c>
      <c r="AM71" s="1" t="str">
        <f t="shared" si="115"/>
        <v/>
      </c>
      <c r="AN71" s="1" t="str">
        <f t="shared" si="116"/>
        <v/>
      </c>
      <c r="AO71" s="1" t="str">
        <f t="shared" si="117"/>
        <v/>
      </c>
      <c r="AP71" s="1" t="str">
        <f t="shared" si="118"/>
        <v/>
      </c>
      <c r="AQ71" s="1" t="str">
        <f t="shared" si="119"/>
        <v/>
      </c>
      <c r="AU71" s="1" t="str">
        <f t="shared" si="74"/>
        <v/>
      </c>
      <c r="AV71" s="1" t="str">
        <f t="shared" si="75"/>
        <v/>
      </c>
      <c r="AW71" s="1" t="str">
        <f t="shared" si="76"/>
        <v>No factors contributing to greater than 2% upward change.</v>
      </c>
      <c r="AX71" s="1" t="str">
        <f t="shared" si="77"/>
        <v>No factors contributing to greater than 2% downward change.</v>
      </c>
      <c r="AY71" s="1" t="str">
        <f t="shared" si="78"/>
        <v xml:space="preserve">Gone up mainly due to </v>
      </c>
      <c r="AZ71" s="1" t="str">
        <f t="shared" si="79"/>
        <v xml:space="preserve">Gone down mainly due to </v>
      </c>
    </row>
    <row r="72" spans="2:52" x14ac:dyDescent="0.25">
      <c r="B72" s="1" t="s">
        <v>26</v>
      </c>
    </row>
  </sheetData>
  <mergeCells count="61">
    <mergeCell ref="AN52:AO52"/>
    <mergeCell ref="AP52:AQ52"/>
    <mergeCell ref="AR52:AS52"/>
    <mergeCell ref="T4:U4"/>
    <mergeCell ref="AL4:AM4"/>
    <mergeCell ref="AN4:AO4"/>
    <mergeCell ref="AP4:AQ4"/>
    <mergeCell ref="AL28:AM28"/>
    <mergeCell ref="AN28:AO28"/>
    <mergeCell ref="AP28:AQ28"/>
    <mergeCell ref="AJ4:AK4"/>
    <mergeCell ref="X28:Y28"/>
    <mergeCell ref="Z28:AA28"/>
    <mergeCell ref="AB28:AC28"/>
    <mergeCell ref="AD28:AE28"/>
    <mergeCell ref="X4:Y4"/>
    <mergeCell ref="Z4:AA4"/>
    <mergeCell ref="AB4:AC4"/>
    <mergeCell ref="AD4:AE4"/>
    <mergeCell ref="AF4:AG4"/>
    <mergeCell ref="AH4:AI4"/>
    <mergeCell ref="AF28:AG28"/>
    <mergeCell ref="AH28:AI28"/>
    <mergeCell ref="AJ28:AK28"/>
    <mergeCell ref="L52:M52"/>
    <mergeCell ref="N52:O52"/>
    <mergeCell ref="P52:Q52"/>
    <mergeCell ref="R52:S52"/>
    <mergeCell ref="T52:U52"/>
    <mergeCell ref="X52:Y52"/>
    <mergeCell ref="L28:M28"/>
    <mergeCell ref="N28:O28"/>
    <mergeCell ref="P28:Q28"/>
    <mergeCell ref="R28:S28"/>
    <mergeCell ref="T28:U28"/>
    <mergeCell ref="AL52:AM52"/>
    <mergeCell ref="Z52:AA52"/>
    <mergeCell ref="AB52:AC52"/>
    <mergeCell ref="AD52:AE52"/>
    <mergeCell ref="AF52:AG52"/>
    <mergeCell ref="AH52:AI52"/>
    <mergeCell ref="AJ52:AK52"/>
    <mergeCell ref="D4:E4"/>
    <mergeCell ref="D52:E52"/>
    <mergeCell ref="F4:G4"/>
    <mergeCell ref="F52:G52"/>
    <mergeCell ref="D28:E28"/>
    <mergeCell ref="F28:G28"/>
    <mergeCell ref="V4:W4"/>
    <mergeCell ref="V28:W28"/>
    <mergeCell ref="V52:W52"/>
    <mergeCell ref="J52:K52"/>
    <mergeCell ref="H4:I4"/>
    <mergeCell ref="H52:I52"/>
    <mergeCell ref="H28:I28"/>
    <mergeCell ref="J28:K28"/>
    <mergeCell ref="J4:K4"/>
    <mergeCell ref="L4:M4"/>
    <mergeCell ref="N4:O4"/>
    <mergeCell ref="P4:Q4"/>
    <mergeCell ref="R4:S4"/>
  </mergeCells>
  <pageMargins left="0.70866141732283472" right="0.70866141732283472" top="0.74803149606299213" bottom="0.74803149606299213" header="0.31496062992125984" footer="0.31496062992125984"/>
  <pageSetup paperSize="8" scale="39" orientation="landscape" r:id="rId1"/>
  <headerFooter>
    <oddFooter>&amp;L&amp;Z&amp;F&amp;R&amp;D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3"/>
  <sheetViews>
    <sheetView zoomScale="80" zoomScaleNormal="80" workbookViewId="0">
      <pane xSplit="2" ySplit="5" topLeftCell="L6" activePane="bottomRight" state="frozen"/>
      <selection pane="topRight" activeCell="C1" sqref="C1"/>
      <selection pane="bottomLeft" activeCell="A6" sqref="A6"/>
      <selection pane="bottomRight" activeCell="P6" sqref="P6"/>
    </sheetView>
  </sheetViews>
  <sheetFormatPr defaultColWidth="40.85546875" defaultRowHeight="15" customHeight="1" x14ac:dyDescent="0.2"/>
  <cols>
    <col min="1" max="1" width="2" style="37" customWidth="1"/>
    <col min="2" max="2" width="47" style="39" customWidth="1"/>
    <col min="3" max="3" width="12" style="39" bestFit="1" customWidth="1"/>
    <col min="4" max="4" width="5.85546875" style="39" customWidth="1"/>
    <col min="5" max="7" width="10.28515625" style="39" bestFit="1" customWidth="1"/>
    <col min="8" max="8" width="13.140625" style="39" bestFit="1" customWidth="1"/>
    <col min="9" max="9" width="15.85546875" style="39" bestFit="1" customWidth="1"/>
    <col min="10" max="10" width="14" style="39" bestFit="1" customWidth="1"/>
    <col min="11" max="11" width="25.85546875" style="39" bestFit="1" customWidth="1"/>
    <col min="12" max="12" width="35.5703125" style="39" customWidth="1"/>
    <col min="13" max="13" width="12.7109375" style="39" bestFit="1" customWidth="1"/>
    <col min="14" max="14" width="14" style="39" bestFit="1" customWidth="1"/>
    <col min="15" max="16" width="13.42578125" style="39" customWidth="1"/>
    <col min="17" max="17" width="65.85546875" style="39" bestFit="1" customWidth="1"/>
    <col min="18" max="18" width="11" style="39" customWidth="1"/>
    <col min="19" max="256" width="40.85546875" style="39"/>
    <col min="257" max="257" width="4.85546875" style="39" customWidth="1"/>
    <col min="258" max="258" width="6.42578125" style="39" customWidth="1"/>
    <col min="259" max="259" width="47.42578125" style="39" customWidth="1"/>
    <col min="260" max="260" width="9" style="39" customWidth="1"/>
    <col min="261" max="261" width="5.85546875" style="39" customWidth="1"/>
    <col min="262" max="262" width="17.140625" style="39" customWidth="1"/>
    <col min="263" max="263" width="11.140625" style="39" customWidth="1"/>
    <col min="264" max="264" width="11.7109375" style="39" customWidth="1"/>
    <col min="265" max="265" width="13.42578125" style="39" customWidth="1"/>
    <col min="266" max="266" width="16.28515625" style="39" customWidth="1"/>
    <col min="267" max="267" width="15.85546875" style="39" customWidth="1"/>
    <col min="268" max="268" width="22.7109375" style="39" customWidth="1"/>
    <col min="269" max="269" width="9.42578125" style="39" customWidth="1"/>
    <col min="270" max="270" width="11.28515625" style="39" customWidth="1"/>
    <col min="271" max="271" width="17.42578125" style="39" customWidth="1"/>
    <col min="272" max="272" width="53" style="39" customWidth="1"/>
    <col min="273" max="512" width="40.85546875" style="39"/>
    <col min="513" max="513" width="4.85546875" style="39" customWidth="1"/>
    <col min="514" max="514" width="6.42578125" style="39" customWidth="1"/>
    <col min="515" max="515" width="47.42578125" style="39" customWidth="1"/>
    <col min="516" max="516" width="9" style="39" customWidth="1"/>
    <col min="517" max="517" width="5.85546875" style="39" customWidth="1"/>
    <col min="518" max="518" width="17.140625" style="39" customWidth="1"/>
    <col min="519" max="519" width="11.140625" style="39" customWidth="1"/>
    <col min="520" max="520" width="11.7109375" style="39" customWidth="1"/>
    <col min="521" max="521" width="13.42578125" style="39" customWidth="1"/>
    <col min="522" max="522" width="16.28515625" style="39" customWidth="1"/>
    <col min="523" max="523" width="15.85546875" style="39" customWidth="1"/>
    <col min="524" max="524" width="22.7109375" style="39" customWidth="1"/>
    <col min="525" max="525" width="9.42578125" style="39" customWidth="1"/>
    <col min="526" max="526" width="11.28515625" style="39" customWidth="1"/>
    <col min="527" max="527" width="17.42578125" style="39" customWidth="1"/>
    <col min="528" max="528" width="53" style="39" customWidth="1"/>
    <col min="529" max="768" width="40.85546875" style="39"/>
    <col min="769" max="769" width="4.85546875" style="39" customWidth="1"/>
    <col min="770" max="770" width="6.42578125" style="39" customWidth="1"/>
    <col min="771" max="771" width="47.42578125" style="39" customWidth="1"/>
    <col min="772" max="772" width="9" style="39" customWidth="1"/>
    <col min="773" max="773" width="5.85546875" style="39" customWidth="1"/>
    <col min="774" max="774" width="17.140625" style="39" customWidth="1"/>
    <col min="775" max="775" width="11.140625" style="39" customWidth="1"/>
    <col min="776" max="776" width="11.7109375" style="39" customWidth="1"/>
    <col min="777" max="777" width="13.42578125" style="39" customWidth="1"/>
    <col min="778" max="778" width="16.28515625" style="39" customWidth="1"/>
    <col min="779" max="779" width="15.85546875" style="39" customWidth="1"/>
    <col min="780" max="780" width="22.7109375" style="39" customWidth="1"/>
    <col min="781" max="781" width="9.42578125" style="39" customWidth="1"/>
    <col min="782" max="782" width="11.28515625" style="39" customWidth="1"/>
    <col min="783" max="783" width="17.42578125" style="39" customWidth="1"/>
    <col min="784" max="784" width="53" style="39" customWidth="1"/>
    <col min="785" max="1024" width="40.85546875" style="39"/>
    <col min="1025" max="1025" width="4.85546875" style="39" customWidth="1"/>
    <col min="1026" max="1026" width="6.42578125" style="39" customWidth="1"/>
    <col min="1027" max="1027" width="47.42578125" style="39" customWidth="1"/>
    <col min="1028" max="1028" width="9" style="39" customWidth="1"/>
    <col min="1029" max="1029" width="5.85546875" style="39" customWidth="1"/>
    <col min="1030" max="1030" width="17.140625" style="39" customWidth="1"/>
    <col min="1031" max="1031" width="11.140625" style="39" customWidth="1"/>
    <col min="1032" max="1032" width="11.7109375" style="39" customWidth="1"/>
    <col min="1033" max="1033" width="13.42578125" style="39" customWidth="1"/>
    <col min="1034" max="1034" width="16.28515625" style="39" customWidth="1"/>
    <col min="1035" max="1035" width="15.85546875" style="39" customWidth="1"/>
    <col min="1036" max="1036" width="22.7109375" style="39" customWidth="1"/>
    <col min="1037" max="1037" width="9.42578125" style="39" customWidth="1"/>
    <col min="1038" max="1038" width="11.28515625" style="39" customWidth="1"/>
    <col min="1039" max="1039" width="17.42578125" style="39" customWidth="1"/>
    <col min="1040" max="1040" width="53" style="39" customWidth="1"/>
    <col min="1041" max="1280" width="40.85546875" style="39"/>
    <col min="1281" max="1281" width="4.85546875" style="39" customWidth="1"/>
    <col min="1282" max="1282" width="6.42578125" style="39" customWidth="1"/>
    <col min="1283" max="1283" width="47.42578125" style="39" customWidth="1"/>
    <col min="1284" max="1284" width="9" style="39" customWidth="1"/>
    <col min="1285" max="1285" width="5.85546875" style="39" customWidth="1"/>
    <col min="1286" max="1286" width="17.140625" style="39" customWidth="1"/>
    <col min="1287" max="1287" width="11.140625" style="39" customWidth="1"/>
    <col min="1288" max="1288" width="11.7109375" style="39" customWidth="1"/>
    <col min="1289" max="1289" width="13.42578125" style="39" customWidth="1"/>
    <col min="1290" max="1290" width="16.28515625" style="39" customWidth="1"/>
    <col min="1291" max="1291" width="15.85546875" style="39" customWidth="1"/>
    <col min="1292" max="1292" width="22.7109375" style="39" customWidth="1"/>
    <col min="1293" max="1293" width="9.42578125" style="39" customWidth="1"/>
    <col min="1294" max="1294" width="11.28515625" style="39" customWidth="1"/>
    <col min="1295" max="1295" width="17.42578125" style="39" customWidth="1"/>
    <col min="1296" max="1296" width="53" style="39" customWidth="1"/>
    <col min="1297" max="1536" width="40.85546875" style="39"/>
    <col min="1537" max="1537" width="4.85546875" style="39" customWidth="1"/>
    <col min="1538" max="1538" width="6.42578125" style="39" customWidth="1"/>
    <col min="1539" max="1539" width="47.42578125" style="39" customWidth="1"/>
    <col min="1540" max="1540" width="9" style="39" customWidth="1"/>
    <col min="1541" max="1541" width="5.85546875" style="39" customWidth="1"/>
    <col min="1542" max="1542" width="17.140625" style="39" customWidth="1"/>
    <col min="1543" max="1543" width="11.140625" style="39" customWidth="1"/>
    <col min="1544" max="1544" width="11.7109375" style="39" customWidth="1"/>
    <col min="1545" max="1545" width="13.42578125" style="39" customWidth="1"/>
    <col min="1546" max="1546" width="16.28515625" style="39" customWidth="1"/>
    <col min="1547" max="1547" width="15.85546875" style="39" customWidth="1"/>
    <col min="1548" max="1548" width="22.7109375" style="39" customWidth="1"/>
    <col min="1549" max="1549" width="9.42578125" style="39" customWidth="1"/>
    <col min="1550" max="1550" width="11.28515625" style="39" customWidth="1"/>
    <col min="1551" max="1551" width="17.42578125" style="39" customWidth="1"/>
    <col min="1552" max="1552" width="53" style="39" customWidth="1"/>
    <col min="1553" max="1792" width="40.85546875" style="39"/>
    <col min="1793" max="1793" width="4.85546875" style="39" customWidth="1"/>
    <col min="1794" max="1794" width="6.42578125" style="39" customWidth="1"/>
    <col min="1795" max="1795" width="47.42578125" style="39" customWidth="1"/>
    <col min="1796" max="1796" width="9" style="39" customWidth="1"/>
    <col min="1797" max="1797" width="5.85546875" style="39" customWidth="1"/>
    <col min="1798" max="1798" width="17.140625" style="39" customWidth="1"/>
    <col min="1799" max="1799" width="11.140625" style="39" customWidth="1"/>
    <col min="1800" max="1800" width="11.7109375" style="39" customWidth="1"/>
    <col min="1801" max="1801" width="13.42578125" style="39" customWidth="1"/>
    <col min="1802" max="1802" width="16.28515625" style="39" customWidth="1"/>
    <col min="1803" max="1803" width="15.85546875" style="39" customWidth="1"/>
    <col min="1804" max="1804" width="22.7109375" style="39" customWidth="1"/>
    <col min="1805" max="1805" width="9.42578125" style="39" customWidth="1"/>
    <col min="1806" max="1806" width="11.28515625" style="39" customWidth="1"/>
    <col min="1807" max="1807" width="17.42578125" style="39" customWidth="1"/>
    <col min="1808" max="1808" width="53" style="39" customWidth="1"/>
    <col min="1809" max="2048" width="40.85546875" style="39"/>
    <col min="2049" max="2049" width="4.85546875" style="39" customWidth="1"/>
    <col min="2050" max="2050" width="6.42578125" style="39" customWidth="1"/>
    <col min="2051" max="2051" width="47.42578125" style="39" customWidth="1"/>
    <col min="2052" max="2052" width="9" style="39" customWidth="1"/>
    <col min="2053" max="2053" width="5.85546875" style="39" customWidth="1"/>
    <col min="2054" max="2054" width="17.140625" style="39" customWidth="1"/>
    <col min="2055" max="2055" width="11.140625" style="39" customWidth="1"/>
    <col min="2056" max="2056" width="11.7109375" style="39" customWidth="1"/>
    <col min="2057" max="2057" width="13.42578125" style="39" customWidth="1"/>
    <col min="2058" max="2058" width="16.28515625" style="39" customWidth="1"/>
    <col min="2059" max="2059" width="15.85546875" style="39" customWidth="1"/>
    <col min="2060" max="2060" width="22.7109375" style="39" customWidth="1"/>
    <col min="2061" max="2061" width="9.42578125" style="39" customWidth="1"/>
    <col min="2062" max="2062" width="11.28515625" style="39" customWidth="1"/>
    <col min="2063" max="2063" width="17.42578125" style="39" customWidth="1"/>
    <col min="2064" max="2064" width="53" style="39" customWidth="1"/>
    <col min="2065" max="2304" width="40.85546875" style="39"/>
    <col min="2305" max="2305" width="4.85546875" style="39" customWidth="1"/>
    <col min="2306" max="2306" width="6.42578125" style="39" customWidth="1"/>
    <col min="2307" max="2307" width="47.42578125" style="39" customWidth="1"/>
    <col min="2308" max="2308" width="9" style="39" customWidth="1"/>
    <col min="2309" max="2309" width="5.85546875" style="39" customWidth="1"/>
    <col min="2310" max="2310" width="17.140625" style="39" customWidth="1"/>
    <col min="2311" max="2311" width="11.140625" style="39" customWidth="1"/>
    <col min="2312" max="2312" width="11.7109375" style="39" customWidth="1"/>
    <col min="2313" max="2313" width="13.42578125" style="39" customWidth="1"/>
    <col min="2314" max="2314" width="16.28515625" style="39" customWidth="1"/>
    <col min="2315" max="2315" width="15.85546875" style="39" customWidth="1"/>
    <col min="2316" max="2316" width="22.7109375" style="39" customWidth="1"/>
    <col min="2317" max="2317" width="9.42578125" style="39" customWidth="1"/>
    <col min="2318" max="2318" width="11.28515625" style="39" customWidth="1"/>
    <col min="2319" max="2319" width="17.42578125" style="39" customWidth="1"/>
    <col min="2320" max="2320" width="53" style="39" customWidth="1"/>
    <col min="2321" max="2560" width="40.85546875" style="39"/>
    <col min="2561" max="2561" width="4.85546875" style="39" customWidth="1"/>
    <col min="2562" max="2562" width="6.42578125" style="39" customWidth="1"/>
    <col min="2563" max="2563" width="47.42578125" style="39" customWidth="1"/>
    <col min="2564" max="2564" width="9" style="39" customWidth="1"/>
    <col min="2565" max="2565" width="5.85546875" style="39" customWidth="1"/>
    <col min="2566" max="2566" width="17.140625" style="39" customWidth="1"/>
    <col min="2567" max="2567" width="11.140625" style="39" customWidth="1"/>
    <col min="2568" max="2568" width="11.7109375" style="39" customWidth="1"/>
    <col min="2569" max="2569" width="13.42578125" style="39" customWidth="1"/>
    <col min="2570" max="2570" width="16.28515625" style="39" customWidth="1"/>
    <col min="2571" max="2571" width="15.85546875" style="39" customWidth="1"/>
    <col min="2572" max="2572" width="22.7109375" style="39" customWidth="1"/>
    <col min="2573" max="2573" width="9.42578125" style="39" customWidth="1"/>
    <col min="2574" max="2574" width="11.28515625" style="39" customWidth="1"/>
    <col min="2575" max="2575" width="17.42578125" style="39" customWidth="1"/>
    <col min="2576" max="2576" width="53" style="39" customWidth="1"/>
    <col min="2577" max="2816" width="40.85546875" style="39"/>
    <col min="2817" max="2817" width="4.85546875" style="39" customWidth="1"/>
    <col min="2818" max="2818" width="6.42578125" style="39" customWidth="1"/>
    <col min="2819" max="2819" width="47.42578125" style="39" customWidth="1"/>
    <col min="2820" max="2820" width="9" style="39" customWidth="1"/>
    <col min="2821" max="2821" width="5.85546875" style="39" customWidth="1"/>
    <col min="2822" max="2822" width="17.140625" style="39" customWidth="1"/>
    <col min="2823" max="2823" width="11.140625" style="39" customWidth="1"/>
    <col min="2824" max="2824" width="11.7109375" style="39" customWidth="1"/>
    <col min="2825" max="2825" width="13.42578125" style="39" customWidth="1"/>
    <col min="2826" max="2826" width="16.28515625" style="39" customWidth="1"/>
    <col min="2827" max="2827" width="15.85546875" style="39" customWidth="1"/>
    <col min="2828" max="2828" width="22.7109375" style="39" customWidth="1"/>
    <col min="2829" max="2829" width="9.42578125" style="39" customWidth="1"/>
    <col min="2830" max="2830" width="11.28515625" style="39" customWidth="1"/>
    <col min="2831" max="2831" width="17.42578125" style="39" customWidth="1"/>
    <col min="2832" max="2832" width="53" style="39" customWidth="1"/>
    <col min="2833" max="3072" width="40.85546875" style="39"/>
    <col min="3073" max="3073" width="4.85546875" style="39" customWidth="1"/>
    <col min="3074" max="3074" width="6.42578125" style="39" customWidth="1"/>
    <col min="3075" max="3075" width="47.42578125" style="39" customWidth="1"/>
    <col min="3076" max="3076" width="9" style="39" customWidth="1"/>
    <col min="3077" max="3077" width="5.85546875" style="39" customWidth="1"/>
    <col min="3078" max="3078" width="17.140625" style="39" customWidth="1"/>
    <col min="3079" max="3079" width="11.140625" style="39" customWidth="1"/>
    <col min="3080" max="3080" width="11.7109375" style="39" customWidth="1"/>
    <col min="3081" max="3081" width="13.42578125" style="39" customWidth="1"/>
    <col min="3082" max="3082" width="16.28515625" style="39" customWidth="1"/>
    <col min="3083" max="3083" width="15.85546875" style="39" customWidth="1"/>
    <col min="3084" max="3084" width="22.7109375" style="39" customWidth="1"/>
    <col min="3085" max="3085" width="9.42578125" style="39" customWidth="1"/>
    <col min="3086" max="3086" width="11.28515625" style="39" customWidth="1"/>
    <col min="3087" max="3087" width="17.42578125" style="39" customWidth="1"/>
    <col min="3088" max="3088" width="53" style="39" customWidth="1"/>
    <col min="3089" max="3328" width="40.85546875" style="39"/>
    <col min="3329" max="3329" width="4.85546875" style="39" customWidth="1"/>
    <col min="3330" max="3330" width="6.42578125" style="39" customWidth="1"/>
    <col min="3331" max="3331" width="47.42578125" style="39" customWidth="1"/>
    <col min="3332" max="3332" width="9" style="39" customWidth="1"/>
    <col min="3333" max="3333" width="5.85546875" style="39" customWidth="1"/>
    <col min="3334" max="3334" width="17.140625" style="39" customWidth="1"/>
    <col min="3335" max="3335" width="11.140625" style="39" customWidth="1"/>
    <col min="3336" max="3336" width="11.7109375" style="39" customWidth="1"/>
    <col min="3337" max="3337" width="13.42578125" style="39" customWidth="1"/>
    <col min="3338" max="3338" width="16.28515625" style="39" customWidth="1"/>
    <col min="3339" max="3339" width="15.85546875" style="39" customWidth="1"/>
    <col min="3340" max="3340" width="22.7109375" style="39" customWidth="1"/>
    <col min="3341" max="3341" width="9.42578125" style="39" customWidth="1"/>
    <col min="3342" max="3342" width="11.28515625" style="39" customWidth="1"/>
    <col min="3343" max="3343" width="17.42578125" style="39" customWidth="1"/>
    <col min="3344" max="3344" width="53" style="39" customWidth="1"/>
    <col min="3345" max="3584" width="40.85546875" style="39"/>
    <col min="3585" max="3585" width="4.85546875" style="39" customWidth="1"/>
    <col min="3586" max="3586" width="6.42578125" style="39" customWidth="1"/>
    <col min="3587" max="3587" width="47.42578125" style="39" customWidth="1"/>
    <col min="3588" max="3588" width="9" style="39" customWidth="1"/>
    <col min="3589" max="3589" width="5.85546875" style="39" customWidth="1"/>
    <col min="3590" max="3590" width="17.140625" style="39" customWidth="1"/>
    <col min="3591" max="3591" width="11.140625" style="39" customWidth="1"/>
    <col min="3592" max="3592" width="11.7109375" style="39" customWidth="1"/>
    <col min="3593" max="3593" width="13.42578125" style="39" customWidth="1"/>
    <col min="3594" max="3594" width="16.28515625" style="39" customWidth="1"/>
    <col min="3595" max="3595" width="15.85546875" style="39" customWidth="1"/>
    <col min="3596" max="3596" width="22.7109375" style="39" customWidth="1"/>
    <col min="3597" max="3597" width="9.42578125" style="39" customWidth="1"/>
    <col min="3598" max="3598" width="11.28515625" style="39" customWidth="1"/>
    <col min="3599" max="3599" width="17.42578125" style="39" customWidth="1"/>
    <col min="3600" max="3600" width="53" style="39" customWidth="1"/>
    <col min="3601" max="3840" width="40.85546875" style="39"/>
    <col min="3841" max="3841" width="4.85546875" style="39" customWidth="1"/>
    <col min="3842" max="3842" width="6.42578125" style="39" customWidth="1"/>
    <col min="3843" max="3843" width="47.42578125" style="39" customWidth="1"/>
    <col min="3844" max="3844" width="9" style="39" customWidth="1"/>
    <col min="3845" max="3845" width="5.85546875" style="39" customWidth="1"/>
    <col min="3846" max="3846" width="17.140625" style="39" customWidth="1"/>
    <col min="3847" max="3847" width="11.140625" style="39" customWidth="1"/>
    <col min="3848" max="3848" width="11.7109375" style="39" customWidth="1"/>
    <col min="3849" max="3849" width="13.42578125" style="39" customWidth="1"/>
    <col min="3850" max="3850" width="16.28515625" style="39" customWidth="1"/>
    <col min="3851" max="3851" width="15.85546875" style="39" customWidth="1"/>
    <col min="3852" max="3852" width="22.7109375" style="39" customWidth="1"/>
    <col min="3853" max="3853" width="9.42578125" style="39" customWidth="1"/>
    <col min="3854" max="3854" width="11.28515625" style="39" customWidth="1"/>
    <col min="3855" max="3855" width="17.42578125" style="39" customWidth="1"/>
    <col min="3856" max="3856" width="53" style="39" customWidth="1"/>
    <col min="3857" max="4096" width="40.85546875" style="39"/>
    <col min="4097" max="4097" width="4.85546875" style="39" customWidth="1"/>
    <col min="4098" max="4098" width="6.42578125" style="39" customWidth="1"/>
    <col min="4099" max="4099" width="47.42578125" style="39" customWidth="1"/>
    <col min="4100" max="4100" width="9" style="39" customWidth="1"/>
    <col min="4101" max="4101" width="5.85546875" style="39" customWidth="1"/>
    <col min="4102" max="4102" width="17.140625" style="39" customWidth="1"/>
    <col min="4103" max="4103" width="11.140625" style="39" customWidth="1"/>
    <col min="4104" max="4104" width="11.7109375" style="39" customWidth="1"/>
    <col min="4105" max="4105" width="13.42578125" style="39" customWidth="1"/>
    <col min="4106" max="4106" width="16.28515625" style="39" customWidth="1"/>
    <col min="4107" max="4107" width="15.85546875" style="39" customWidth="1"/>
    <col min="4108" max="4108" width="22.7109375" style="39" customWidth="1"/>
    <col min="4109" max="4109" width="9.42578125" style="39" customWidth="1"/>
    <col min="4110" max="4110" width="11.28515625" style="39" customWidth="1"/>
    <col min="4111" max="4111" width="17.42578125" style="39" customWidth="1"/>
    <col min="4112" max="4112" width="53" style="39" customWidth="1"/>
    <col min="4113" max="4352" width="40.85546875" style="39"/>
    <col min="4353" max="4353" width="4.85546875" style="39" customWidth="1"/>
    <col min="4354" max="4354" width="6.42578125" style="39" customWidth="1"/>
    <col min="4355" max="4355" width="47.42578125" style="39" customWidth="1"/>
    <col min="4356" max="4356" width="9" style="39" customWidth="1"/>
    <col min="4357" max="4357" width="5.85546875" style="39" customWidth="1"/>
    <col min="4358" max="4358" width="17.140625" style="39" customWidth="1"/>
    <col min="4359" max="4359" width="11.140625" style="39" customWidth="1"/>
    <col min="4360" max="4360" width="11.7109375" style="39" customWidth="1"/>
    <col min="4361" max="4361" width="13.42578125" style="39" customWidth="1"/>
    <col min="4362" max="4362" width="16.28515625" style="39" customWidth="1"/>
    <col min="4363" max="4363" width="15.85546875" style="39" customWidth="1"/>
    <col min="4364" max="4364" width="22.7109375" style="39" customWidth="1"/>
    <col min="4365" max="4365" width="9.42578125" style="39" customWidth="1"/>
    <col min="4366" max="4366" width="11.28515625" style="39" customWidth="1"/>
    <col min="4367" max="4367" width="17.42578125" style="39" customWidth="1"/>
    <col min="4368" max="4368" width="53" style="39" customWidth="1"/>
    <col min="4369" max="4608" width="40.85546875" style="39"/>
    <col min="4609" max="4609" width="4.85546875" style="39" customWidth="1"/>
    <col min="4610" max="4610" width="6.42578125" style="39" customWidth="1"/>
    <col min="4611" max="4611" width="47.42578125" style="39" customWidth="1"/>
    <col min="4612" max="4612" width="9" style="39" customWidth="1"/>
    <col min="4613" max="4613" width="5.85546875" style="39" customWidth="1"/>
    <col min="4614" max="4614" width="17.140625" style="39" customWidth="1"/>
    <col min="4615" max="4615" width="11.140625" style="39" customWidth="1"/>
    <col min="4616" max="4616" width="11.7109375" style="39" customWidth="1"/>
    <col min="4617" max="4617" width="13.42578125" style="39" customWidth="1"/>
    <col min="4618" max="4618" width="16.28515625" style="39" customWidth="1"/>
    <col min="4619" max="4619" width="15.85546875" style="39" customWidth="1"/>
    <col min="4620" max="4620" width="22.7109375" style="39" customWidth="1"/>
    <col min="4621" max="4621" width="9.42578125" style="39" customWidth="1"/>
    <col min="4622" max="4622" width="11.28515625" style="39" customWidth="1"/>
    <col min="4623" max="4623" width="17.42578125" style="39" customWidth="1"/>
    <col min="4624" max="4624" width="53" style="39" customWidth="1"/>
    <col min="4625" max="4864" width="40.85546875" style="39"/>
    <col min="4865" max="4865" width="4.85546875" style="39" customWidth="1"/>
    <col min="4866" max="4866" width="6.42578125" style="39" customWidth="1"/>
    <col min="4867" max="4867" width="47.42578125" style="39" customWidth="1"/>
    <col min="4868" max="4868" width="9" style="39" customWidth="1"/>
    <col min="4869" max="4869" width="5.85546875" style="39" customWidth="1"/>
    <col min="4870" max="4870" width="17.140625" style="39" customWidth="1"/>
    <col min="4871" max="4871" width="11.140625" style="39" customWidth="1"/>
    <col min="4872" max="4872" width="11.7109375" style="39" customWidth="1"/>
    <col min="4873" max="4873" width="13.42578125" style="39" customWidth="1"/>
    <col min="4874" max="4874" width="16.28515625" style="39" customWidth="1"/>
    <col min="4875" max="4875" width="15.85546875" style="39" customWidth="1"/>
    <col min="4876" max="4876" width="22.7109375" style="39" customWidth="1"/>
    <col min="4877" max="4877" width="9.42578125" style="39" customWidth="1"/>
    <col min="4878" max="4878" width="11.28515625" style="39" customWidth="1"/>
    <col min="4879" max="4879" width="17.42578125" style="39" customWidth="1"/>
    <col min="4880" max="4880" width="53" style="39" customWidth="1"/>
    <col min="4881" max="5120" width="40.85546875" style="39"/>
    <col min="5121" max="5121" width="4.85546875" style="39" customWidth="1"/>
    <col min="5122" max="5122" width="6.42578125" style="39" customWidth="1"/>
    <col min="5123" max="5123" width="47.42578125" style="39" customWidth="1"/>
    <col min="5124" max="5124" width="9" style="39" customWidth="1"/>
    <col min="5125" max="5125" width="5.85546875" style="39" customWidth="1"/>
    <col min="5126" max="5126" width="17.140625" style="39" customWidth="1"/>
    <col min="5127" max="5127" width="11.140625" style="39" customWidth="1"/>
    <col min="5128" max="5128" width="11.7109375" style="39" customWidth="1"/>
    <col min="5129" max="5129" width="13.42578125" style="39" customWidth="1"/>
    <col min="5130" max="5130" width="16.28515625" style="39" customWidth="1"/>
    <col min="5131" max="5131" width="15.85546875" style="39" customWidth="1"/>
    <col min="5132" max="5132" width="22.7109375" style="39" customWidth="1"/>
    <col min="5133" max="5133" width="9.42578125" style="39" customWidth="1"/>
    <col min="5134" max="5134" width="11.28515625" style="39" customWidth="1"/>
    <col min="5135" max="5135" width="17.42578125" style="39" customWidth="1"/>
    <col min="5136" max="5136" width="53" style="39" customWidth="1"/>
    <col min="5137" max="5376" width="40.85546875" style="39"/>
    <col min="5377" max="5377" width="4.85546875" style="39" customWidth="1"/>
    <col min="5378" max="5378" width="6.42578125" style="39" customWidth="1"/>
    <col min="5379" max="5379" width="47.42578125" style="39" customWidth="1"/>
    <col min="5380" max="5380" width="9" style="39" customWidth="1"/>
    <col min="5381" max="5381" width="5.85546875" style="39" customWidth="1"/>
    <col min="5382" max="5382" width="17.140625" style="39" customWidth="1"/>
    <col min="5383" max="5383" width="11.140625" style="39" customWidth="1"/>
    <col min="5384" max="5384" width="11.7109375" style="39" customWidth="1"/>
    <col min="5385" max="5385" width="13.42578125" style="39" customWidth="1"/>
    <col min="5386" max="5386" width="16.28515625" style="39" customWidth="1"/>
    <col min="5387" max="5387" width="15.85546875" style="39" customWidth="1"/>
    <col min="5388" max="5388" width="22.7109375" style="39" customWidth="1"/>
    <col min="5389" max="5389" width="9.42578125" style="39" customWidth="1"/>
    <col min="5390" max="5390" width="11.28515625" style="39" customWidth="1"/>
    <col min="5391" max="5391" width="17.42578125" style="39" customWidth="1"/>
    <col min="5392" max="5392" width="53" style="39" customWidth="1"/>
    <col min="5393" max="5632" width="40.85546875" style="39"/>
    <col min="5633" max="5633" width="4.85546875" style="39" customWidth="1"/>
    <col min="5634" max="5634" width="6.42578125" style="39" customWidth="1"/>
    <col min="5635" max="5635" width="47.42578125" style="39" customWidth="1"/>
    <col min="5636" max="5636" width="9" style="39" customWidth="1"/>
    <col min="5637" max="5637" width="5.85546875" style="39" customWidth="1"/>
    <col min="5638" max="5638" width="17.140625" style="39" customWidth="1"/>
    <col min="5639" max="5639" width="11.140625" style="39" customWidth="1"/>
    <col min="5640" max="5640" width="11.7109375" style="39" customWidth="1"/>
    <col min="5641" max="5641" width="13.42578125" style="39" customWidth="1"/>
    <col min="5642" max="5642" width="16.28515625" style="39" customWidth="1"/>
    <col min="5643" max="5643" width="15.85546875" style="39" customWidth="1"/>
    <col min="5644" max="5644" width="22.7109375" style="39" customWidth="1"/>
    <col min="5645" max="5645" width="9.42578125" style="39" customWidth="1"/>
    <col min="5646" max="5646" width="11.28515625" style="39" customWidth="1"/>
    <col min="5647" max="5647" width="17.42578125" style="39" customWidth="1"/>
    <col min="5648" max="5648" width="53" style="39" customWidth="1"/>
    <col min="5649" max="5888" width="40.85546875" style="39"/>
    <col min="5889" max="5889" width="4.85546875" style="39" customWidth="1"/>
    <col min="5890" max="5890" width="6.42578125" style="39" customWidth="1"/>
    <col min="5891" max="5891" width="47.42578125" style="39" customWidth="1"/>
    <col min="5892" max="5892" width="9" style="39" customWidth="1"/>
    <col min="5893" max="5893" width="5.85546875" style="39" customWidth="1"/>
    <col min="5894" max="5894" width="17.140625" style="39" customWidth="1"/>
    <col min="5895" max="5895" width="11.140625" style="39" customWidth="1"/>
    <col min="5896" max="5896" width="11.7109375" style="39" customWidth="1"/>
    <col min="5897" max="5897" width="13.42578125" style="39" customWidth="1"/>
    <col min="5898" max="5898" width="16.28515625" style="39" customWidth="1"/>
    <col min="5899" max="5899" width="15.85546875" style="39" customWidth="1"/>
    <col min="5900" max="5900" width="22.7109375" style="39" customWidth="1"/>
    <col min="5901" max="5901" width="9.42578125" style="39" customWidth="1"/>
    <col min="5902" max="5902" width="11.28515625" style="39" customWidth="1"/>
    <col min="5903" max="5903" width="17.42578125" style="39" customWidth="1"/>
    <col min="5904" max="5904" width="53" style="39" customWidth="1"/>
    <col min="5905" max="6144" width="40.85546875" style="39"/>
    <col min="6145" max="6145" width="4.85546875" style="39" customWidth="1"/>
    <col min="6146" max="6146" width="6.42578125" style="39" customWidth="1"/>
    <col min="6147" max="6147" width="47.42578125" style="39" customWidth="1"/>
    <col min="6148" max="6148" width="9" style="39" customWidth="1"/>
    <col min="6149" max="6149" width="5.85546875" style="39" customWidth="1"/>
    <col min="6150" max="6150" width="17.140625" style="39" customWidth="1"/>
    <col min="6151" max="6151" width="11.140625" style="39" customWidth="1"/>
    <col min="6152" max="6152" width="11.7109375" style="39" customWidth="1"/>
    <col min="6153" max="6153" width="13.42578125" style="39" customWidth="1"/>
    <col min="6154" max="6154" width="16.28515625" style="39" customWidth="1"/>
    <col min="6155" max="6155" width="15.85546875" style="39" customWidth="1"/>
    <col min="6156" max="6156" width="22.7109375" style="39" customWidth="1"/>
    <col min="6157" max="6157" width="9.42578125" style="39" customWidth="1"/>
    <col min="6158" max="6158" width="11.28515625" style="39" customWidth="1"/>
    <col min="6159" max="6159" width="17.42578125" style="39" customWidth="1"/>
    <col min="6160" max="6160" width="53" style="39" customWidth="1"/>
    <col min="6161" max="6400" width="40.85546875" style="39"/>
    <col min="6401" max="6401" width="4.85546875" style="39" customWidth="1"/>
    <col min="6402" max="6402" width="6.42578125" style="39" customWidth="1"/>
    <col min="6403" max="6403" width="47.42578125" style="39" customWidth="1"/>
    <col min="6404" max="6404" width="9" style="39" customWidth="1"/>
    <col min="6405" max="6405" width="5.85546875" style="39" customWidth="1"/>
    <col min="6406" max="6406" width="17.140625" style="39" customWidth="1"/>
    <col min="6407" max="6407" width="11.140625" style="39" customWidth="1"/>
    <col min="6408" max="6408" width="11.7109375" style="39" customWidth="1"/>
    <col min="6409" max="6409" width="13.42578125" style="39" customWidth="1"/>
    <col min="6410" max="6410" width="16.28515625" style="39" customWidth="1"/>
    <col min="6411" max="6411" width="15.85546875" style="39" customWidth="1"/>
    <col min="6412" max="6412" width="22.7109375" style="39" customWidth="1"/>
    <col min="6413" max="6413" width="9.42578125" style="39" customWidth="1"/>
    <col min="6414" max="6414" width="11.28515625" style="39" customWidth="1"/>
    <col min="6415" max="6415" width="17.42578125" style="39" customWidth="1"/>
    <col min="6416" max="6416" width="53" style="39" customWidth="1"/>
    <col min="6417" max="6656" width="40.85546875" style="39"/>
    <col min="6657" max="6657" width="4.85546875" style="39" customWidth="1"/>
    <col min="6658" max="6658" width="6.42578125" style="39" customWidth="1"/>
    <col min="6659" max="6659" width="47.42578125" style="39" customWidth="1"/>
    <col min="6660" max="6660" width="9" style="39" customWidth="1"/>
    <col min="6661" max="6661" width="5.85546875" style="39" customWidth="1"/>
    <col min="6662" max="6662" width="17.140625" style="39" customWidth="1"/>
    <col min="6663" max="6663" width="11.140625" style="39" customWidth="1"/>
    <col min="6664" max="6664" width="11.7109375" style="39" customWidth="1"/>
    <col min="6665" max="6665" width="13.42578125" style="39" customWidth="1"/>
    <col min="6666" max="6666" width="16.28515625" style="39" customWidth="1"/>
    <col min="6667" max="6667" width="15.85546875" style="39" customWidth="1"/>
    <col min="6668" max="6668" width="22.7109375" style="39" customWidth="1"/>
    <col min="6669" max="6669" width="9.42578125" style="39" customWidth="1"/>
    <col min="6670" max="6670" width="11.28515625" style="39" customWidth="1"/>
    <col min="6671" max="6671" width="17.42578125" style="39" customWidth="1"/>
    <col min="6672" max="6672" width="53" style="39" customWidth="1"/>
    <col min="6673" max="6912" width="40.85546875" style="39"/>
    <col min="6913" max="6913" width="4.85546875" style="39" customWidth="1"/>
    <col min="6914" max="6914" width="6.42578125" style="39" customWidth="1"/>
    <col min="6915" max="6915" width="47.42578125" style="39" customWidth="1"/>
    <col min="6916" max="6916" width="9" style="39" customWidth="1"/>
    <col min="6917" max="6917" width="5.85546875" style="39" customWidth="1"/>
    <col min="6918" max="6918" width="17.140625" style="39" customWidth="1"/>
    <col min="6919" max="6919" width="11.140625" style="39" customWidth="1"/>
    <col min="6920" max="6920" width="11.7109375" style="39" customWidth="1"/>
    <col min="6921" max="6921" width="13.42578125" style="39" customWidth="1"/>
    <col min="6922" max="6922" width="16.28515625" style="39" customWidth="1"/>
    <col min="6923" max="6923" width="15.85546875" style="39" customWidth="1"/>
    <col min="6924" max="6924" width="22.7109375" style="39" customWidth="1"/>
    <col min="6925" max="6925" width="9.42578125" style="39" customWidth="1"/>
    <col min="6926" max="6926" width="11.28515625" style="39" customWidth="1"/>
    <col min="6927" max="6927" width="17.42578125" style="39" customWidth="1"/>
    <col min="6928" max="6928" width="53" style="39" customWidth="1"/>
    <col min="6929" max="7168" width="40.85546875" style="39"/>
    <col min="7169" max="7169" width="4.85546875" style="39" customWidth="1"/>
    <col min="7170" max="7170" width="6.42578125" style="39" customWidth="1"/>
    <col min="7171" max="7171" width="47.42578125" style="39" customWidth="1"/>
    <col min="7172" max="7172" width="9" style="39" customWidth="1"/>
    <col min="7173" max="7173" width="5.85546875" style="39" customWidth="1"/>
    <col min="7174" max="7174" width="17.140625" style="39" customWidth="1"/>
    <col min="7175" max="7175" width="11.140625" style="39" customWidth="1"/>
    <col min="7176" max="7176" width="11.7109375" style="39" customWidth="1"/>
    <col min="7177" max="7177" width="13.42578125" style="39" customWidth="1"/>
    <col min="7178" max="7178" width="16.28515625" style="39" customWidth="1"/>
    <col min="7179" max="7179" width="15.85546875" style="39" customWidth="1"/>
    <col min="7180" max="7180" width="22.7109375" style="39" customWidth="1"/>
    <col min="7181" max="7181" width="9.42578125" style="39" customWidth="1"/>
    <col min="7182" max="7182" width="11.28515625" style="39" customWidth="1"/>
    <col min="7183" max="7183" width="17.42578125" style="39" customWidth="1"/>
    <col min="7184" max="7184" width="53" style="39" customWidth="1"/>
    <col min="7185" max="7424" width="40.85546875" style="39"/>
    <col min="7425" max="7425" width="4.85546875" style="39" customWidth="1"/>
    <col min="7426" max="7426" width="6.42578125" style="39" customWidth="1"/>
    <col min="7427" max="7427" width="47.42578125" style="39" customWidth="1"/>
    <col min="7428" max="7428" width="9" style="39" customWidth="1"/>
    <col min="7429" max="7429" width="5.85546875" style="39" customWidth="1"/>
    <col min="7430" max="7430" width="17.140625" style="39" customWidth="1"/>
    <col min="7431" max="7431" width="11.140625" style="39" customWidth="1"/>
    <col min="7432" max="7432" width="11.7109375" style="39" customWidth="1"/>
    <col min="7433" max="7433" width="13.42578125" style="39" customWidth="1"/>
    <col min="7434" max="7434" width="16.28515625" style="39" customWidth="1"/>
    <col min="7435" max="7435" width="15.85546875" style="39" customWidth="1"/>
    <col min="7436" max="7436" width="22.7109375" style="39" customWidth="1"/>
    <col min="7437" max="7437" width="9.42578125" style="39" customWidth="1"/>
    <col min="7438" max="7438" width="11.28515625" style="39" customWidth="1"/>
    <col min="7439" max="7439" width="17.42578125" style="39" customWidth="1"/>
    <col min="7440" max="7440" width="53" style="39" customWidth="1"/>
    <col min="7441" max="7680" width="40.85546875" style="39"/>
    <col min="7681" max="7681" width="4.85546875" style="39" customWidth="1"/>
    <col min="7682" max="7682" width="6.42578125" style="39" customWidth="1"/>
    <col min="7683" max="7683" width="47.42578125" style="39" customWidth="1"/>
    <col min="7684" max="7684" width="9" style="39" customWidth="1"/>
    <col min="7685" max="7685" width="5.85546875" style="39" customWidth="1"/>
    <col min="7686" max="7686" width="17.140625" style="39" customWidth="1"/>
    <col min="7687" max="7687" width="11.140625" style="39" customWidth="1"/>
    <col min="7688" max="7688" width="11.7109375" style="39" customWidth="1"/>
    <col min="7689" max="7689" width="13.42578125" style="39" customWidth="1"/>
    <col min="7690" max="7690" width="16.28515625" style="39" customWidth="1"/>
    <col min="7691" max="7691" width="15.85546875" style="39" customWidth="1"/>
    <col min="7692" max="7692" width="22.7109375" style="39" customWidth="1"/>
    <col min="7693" max="7693" width="9.42578125" style="39" customWidth="1"/>
    <col min="7694" max="7694" width="11.28515625" style="39" customWidth="1"/>
    <col min="7695" max="7695" width="17.42578125" style="39" customWidth="1"/>
    <col min="7696" max="7696" width="53" style="39" customWidth="1"/>
    <col min="7697" max="7936" width="40.85546875" style="39"/>
    <col min="7937" max="7937" width="4.85546875" style="39" customWidth="1"/>
    <col min="7938" max="7938" width="6.42578125" style="39" customWidth="1"/>
    <col min="7939" max="7939" width="47.42578125" style="39" customWidth="1"/>
    <col min="7940" max="7940" width="9" style="39" customWidth="1"/>
    <col min="7941" max="7941" width="5.85546875" style="39" customWidth="1"/>
    <col min="7942" max="7942" width="17.140625" style="39" customWidth="1"/>
    <col min="7943" max="7943" width="11.140625" style="39" customWidth="1"/>
    <col min="7944" max="7944" width="11.7109375" style="39" customWidth="1"/>
    <col min="7945" max="7945" width="13.42578125" style="39" customWidth="1"/>
    <col min="7946" max="7946" width="16.28515625" style="39" customWidth="1"/>
    <col min="7947" max="7947" width="15.85546875" style="39" customWidth="1"/>
    <col min="7948" max="7948" width="22.7109375" style="39" customWidth="1"/>
    <col min="7949" max="7949" width="9.42578125" style="39" customWidth="1"/>
    <col min="7950" max="7950" width="11.28515625" style="39" customWidth="1"/>
    <col min="7951" max="7951" width="17.42578125" style="39" customWidth="1"/>
    <col min="7952" max="7952" width="53" style="39" customWidth="1"/>
    <col min="7953" max="8192" width="40.85546875" style="39"/>
    <col min="8193" max="8193" width="4.85546875" style="39" customWidth="1"/>
    <col min="8194" max="8194" width="6.42578125" style="39" customWidth="1"/>
    <col min="8195" max="8195" width="47.42578125" style="39" customWidth="1"/>
    <col min="8196" max="8196" width="9" style="39" customWidth="1"/>
    <col min="8197" max="8197" width="5.85546875" style="39" customWidth="1"/>
    <col min="8198" max="8198" width="17.140625" style="39" customWidth="1"/>
    <col min="8199" max="8199" width="11.140625" style="39" customWidth="1"/>
    <col min="8200" max="8200" width="11.7109375" style="39" customWidth="1"/>
    <col min="8201" max="8201" width="13.42578125" style="39" customWidth="1"/>
    <col min="8202" max="8202" width="16.28515625" style="39" customWidth="1"/>
    <col min="8203" max="8203" width="15.85546875" style="39" customWidth="1"/>
    <col min="8204" max="8204" width="22.7109375" style="39" customWidth="1"/>
    <col min="8205" max="8205" width="9.42578125" style="39" customWidth="1"/>
    <col min="8206" max="8206" width="11.28515625" style="39" customWidth="1"/>
    <col min="8207" max="8207" width="17.42578125" style="39" customWidth="1"/>
    <col min="8208" max="8208" width="53" style="39" customWidth="1"/>
    <col min="8209" max="8448" width="40.85546875" style="39"/>
    <col min="8449" max="8449" width="4.85546875" style="39" customWidth="1"/>
    <col min="8450" max="8450" width="6.42578125" style="39" customWidth="1"/>
    <col min="8451" max="8451" width="47.42578125" style="39" customWidth="1"/>
    <col min="8452" max="8452" width="9" style="39" customWidth="1"/>
    <col min="8453" max="8453" width="5.85546875" style="39" customWidth="1"/>
    <col min="8454" max="8454" width="17.140625" style="39" customWidth="1"/>
    <col min="8455" max="8455" width="11.140625" style="39" customWidth="1"/>
    <col min="8456" max="8456" width="11.7109375" style="39" customWidth="1"/>
    <col min="8457" max="8457" width="13.42578125" style="39" customWidth="1"/>
    <col min="8458" max="8458" width="16.28515625" style="39" customWidth="1"/>
    <col min="8459" max="8459" width="15.85546875" style="39" customWidth="1"/>
    <col min="8460" max="8460" width="22.7109375" style="39" customWidth="1"/>
    <col min="8461" max="8461" width="9.42578125" style="39" customWidth="1"/>
    <col min="8462" max="8462" width="11.28515625" style="39" customWidth="1"/>
    <col min="8463" max="8463" width="17.42578125" style="39" customWidth="1"/>
    <col min="8464" max="8464" width="53" style="39" customWidth="1"/>
    <col min="8465" max="8704" width="40.85546875" style="39"/>
    <col min="8705" max="8705" width="4.85546875" style="39" customWidth="1"/>
    <col min="8706" max="8706" width="6.42578125" style="39" customWidth="1"/>
    <col min="8707" max="8707" width="47.42578125" style="39" customWidth="1"/>
    <col min="8708" max="8708" width="9" style="39" customWidth="1"/>
    <col min="8709" max="8709" width="5.85546875" style="39" customWidth="1"/>
    <col min="8710" max="8710" width="17.140625" style="39" customWidth="1"/>
    <col min="8711" max="8711" width="11.140625" style="39" customWidth="1"/>
    <col min="8712" max="8712" width="11.7109375" style="39" customWidth="1"/>
    <col min="8713" max="8713" width="13.42578125" style="39" customWidth="1"/>
    <col min="8714" max="8714" width="16.28515625" style="39" customWidth="1"/>
    <col min="8715" max="8715" width="15.85546875" style="39" customWidth="1"/>
    <col min="8716" max="8716" width="22.7109375" style="39" customWidth="1"/>
    <col min="8717" max="8717" width="9.42578125" style="39" customWidth="1"/>
    <col min="8718" max="8718" width="11.28515625" style="39" customWidth="1"/>
    <col min="8719" max="8719" width="17.42578125" style="39" customWidth="1"/>
    <col min="8720" max="8720" width="53" style="39" customWidth="1"/>
    <col min="8721" max="8960" width="40.85546875" style="39"/>
    <col min="8961" max="8961" width="4.85546875" style="39" customWidth="1"/>
    <col min="8962" max="8962" width="6.42578125" style="39" customWidth="1"/>
    <col min="8963" max="8963" width="47.42578125" style="39" customWidth="1"/>
    <col min="8964" max="8964" width="9" style="39" customWidth="1"/>
    <col min="8965" max="8965" width="5.85546875" style="39" customWidth="1"/>
    <col min="8966" max="8966" width="17.140625" style="39" customWidth="1"/>
    <col min="8967" max="8967" width="11.140625" style="39" customWidth="1"/>
    <col min="8968" max="8968" width="11.7109375" style="39" customWidth="1"/>
    <col min="8969" max="8969" width="13.42578125" style="39" customWidth="1"/>
    <col min="8970" max="8970" width="16.28515625" style="39" customWidth="1"/>
    <col min="8971" max="8971" width="15.85546875" style="39" customWidth="1"/>
    <col min="8972" max="8972" width="22.7109375" style="39" customWidth="1"/>
    <col min="8973" max="8973" width="9.42578125" style="39" customWidth="1"/>
    <col min="8974" max="8974" width="11.28515625" style="39" customWidth="1"/>
    <col min="8975" max="8975" width="17.42578125" style="39" customWidth="1"/>
    <col min="8976" max="8976" width="53" style="39" customWidth="1"/>
    <col min="8977" max="9216" width="40.85546875" style="39"/>
    <col min="9217" max="9217" width="4.85546875" style="39" customWidth="1"/>
    <col min="9218" max="9218" width="6.42578125" style="39" customWidth="1"/>
    <col min="9219" max="9219" width="47.42578125" style="39" customWidth="1"/>
    <col min="9220" max="9220" width="9" style="39" customWidth="1"/>
    <col min="9221" max="9221" width="5.85546875" style="39" customWidth="1"/>
    <col min="9222" max="9222" width="17.140625" style="39" customWidth="1"/>
    <col min="9223" max="9223" width="11.140625" style="39" customWidth="1"/>
    <col min="9224" max="9224" width="11.7109375" style="39" customWidth="1"/>
    <col min="9225" max="9225" width="13.42578125" style="39" customWidth="1"/>
    <col min="9226" max="9226" width="16.28515625" style="39" customWidth="1"/>
    <col min="9227" max="9227" width="15.85546875" style="39" customWidth="1"/>
    <col min="9228" max="9228" width="22.7109375" style="39" customWidth="1"/>
    <col min="9229" max="9229" width="9.42578125" style="39" customWidth="1"/>
    <col min="9230" max="9230" width="11.28515625" style="39" customWidth="1"/>
    <col min="9231" max="9231" width="17.42578125" style="39" customWidth="1"/>
    <col min="9232" max="9232" width="53" style="39" customWidth="1"/>
    <col min="9233" max="9472" width="40.85546875" style="39"/>
    <col min="9473" max="9473" width="4.85546875" style="39" customWidth="1"/>
    <col min="9474" max="9474" width="6.42578125" style="39" customWidth="1"/>
    <col min="9475" max="9475" width="47.42578125" style="39" customWidth="1"/>
    <col min="9476" max="9476" width="9" style="39" customWidth="1"/>
    <col min="9477" max="9477" width="5.85546875" style="39" customWidth="1"/>
    <col min="9478" max="9478" width="17.140625" style="39" customWidth="1"/>
    <col min="9479" max="9479" width="11.140625" style="39" customWidth="1"/>
    <col min="9480" max="9480" width="11.7109375" style="39" customWidth="1"/>
    <col min="9481" max="9481" width="13.42578125" style="39" customWidth="1"/>
    <col min="9482" max="9482" width="16.28515625" style="39" customWidth="1"/>
    <col min="9483" max="9483" width="15.85546875" style="39" customWidth="1"/>
    <col min="9484" max="9484" width="22.7109375" style="39" customWidth="1"/>
    <col min="9485" max="9485" width="9.42578125" style="39" customWidth="1"/>
    <col min="9486" max="9486" width="11.28515625" style="39" customWidth="1"/>
    <col min="9487" max="9487" width="17.42578125" style="39" customWidth="1"/>
    <col min="9488" max="9488" width="53" style="39" customWidth="1"/>
    <col min="9489" max="9728" width="40.85546875" style="39"/>
    <col min="9729" max="9729" width="4.85546875" style="39" customWidth="1"/>
    <col min="9730" max="9730" width="6.42578125" style="39" customWidth="1"/>
    <col min="9731" max="9731" width="47.42578125" style="39" customWidth="1"/>
    <col min="9732" max="9732" width="9" style="39" customWidth="1"/>
    <col min="9733" max="9733" width="5.85546875" style="39" customWidth="1"/>
    <col min="9734" max="9734" width="17.140625" style="39" customWidth="1"/>
    <col min="9735" max="9735" width="11.140625" style="39" customWidth="1"/>
    <col min="9736" max="9736" width="11.7109375" style="39" customWidth="1"/>
    <col min="9737" max="9737" width="13.42578125" style="39" customWidth="1"/>
    <col min="9738" max="9738" width="16.28515625" style="39" customWidth="1"/>
    <col min="9739" max="9739" width="15.85546875" style="39" customWidth="1"/>
    <col min="9740" max="9740" width="22.7109375" style="39" customWidth="1"/>
    <col min="9741" max="9741" width="9.42578125" style="39" customWidth="1"/>
    <col min="9742" max="9742" width="11.28515625" style="39" customWidth="1"/>
    <col min="9743" max="9743" width="17.42578125" style="39" customWidth="1"/>
    <col min="9744" max="9744" width="53" style="39" customWidth="1"/>
    <col min="9745" max="9984" width="40.85546875" style="39"/>
    <col min="9985" max="9985" width="4.85546875" style="39" customWidth="1"/>
    <col min="9986" max="9986" width="6.42578125" style="39" customWidth="1"/>
    <col min="9987" max="9987" width="47.42578125" style="39" customWidth="1"/>
    <col min="9988" max="9988" width="9" style="39" customWidth="1"/>
    <col min="9989" max="9989" width="5.85546875" style="39" customWidth="1"/>
    <col min="9990" max="9990" width="17.140625" style="39" customWidth="1"/>
    <col min="9991" max="9991" width="11.140625" style="39" customWidth="1"/>
    <col min="9992" max="9992" width="11.7109375" style="39" customWidth="1"/>
    <col min="9993" max="9993" width="13.42578125" style="39" customWidth="1"/>
    <col min="9994" max="9994" width="16.28515625" style="39" customWidth="1"/>
    <col min="9995" max="9995" width="15.85546875" style="39" customWidth="1"/>
    <col min="9996" max="9996" width="22.7109375" style="39" customWidth="1"/>
    <col min="9997" max="9997" width="9.42578125" style="39" customWidth="1"/>
    <col min="9998" max="9998" width="11.28515625" style="39" customWidth="1"/>
    <col min="9999" max="9999" width="17.42578125" style="39" customWidth="1"/>
    <col min="10000" max="10000" width="53" style="39" customWidth="1"/>
    <col min="10001" max="10240" width="40.85546875" style="39"/>
    <col min="10241" max="10241" width="4.85546875" style="39" customWidth="1"/>
    <col min="10242" max="10242" width="6.42578125" style="39" customWidth="1"/>
    <col min="10243" max="10243" width="47.42578125" style="39" customWidth="1"/>
    <col min="10244" max="10244" width="9" style="39" customWidth="1"/>
    <col min="10245" max="10245" width="5.85546875" style="39" customWidth="1"/>
    <col min="10246" max="10246" width="17.140625" style="39" customWidth="1"/>
    <col min="10247" max="10247" width="11.140625" style="39" customWidth="1"/>
    <col min="10248" max="10248" width="11.7109375" style="39" customWidth="1"/>
    <col min="10249" max="10249" width="13.42578125" style="39" customWidth="1"/>
    <col min="10250" max="10250" width="16.28515625" style="39" customWidth="1"/>
    <col min="10251" max="10251" width="15.85546875" style="39" customWidth="1"/>
    <col min="10252" max="10252" width="22.7109375" style="39" customWidth="1"/>
    <col min="10253" max="10253" width="9.42578125" style="39" customWidth="1"/>
    <col min="10254" max="10254" width="11.28515625" style="39" customWidth="1"/>
    <col min="10255" max="10255" width="17.42578125" style="39" customWidth="1"/>
    <col min="10256" max="10256" width="53" style="39" customWidth="1"/>
    <col min="10257" max="10496" width="40.85546875" style="39"/>
    <col min="10497" max="10497" width="4.85546875" style="39" customWidth="1"/>
    <col min="10498" max="10498" width="6.42578125" style="39" customWidth="1"/>
    <col min="10499" max="10499" width="47.42578125" style="39" customWidth="1"/>
    <col min="10500" max="10500" width="9" style="39" customWidth="1"/>
    <col min="10501" max="10501" width="5.85546875" style="39" customWidth="1"/>
    <col min="10502" max="10502" width="17.140625" style="39" customWidth="1"/>
    <col min="10503" max="10503" width="11.140625" style="39" customWidth="1"/>
    <col min="10504" max="10504" width="11.7109375" style="39" customWidth="1"/>
    <col min="10505" max="10505" width="13.42578125" style="39" customWidth="1"/>
    <col min="10506" max="10506" width="16.28515625" style="39" customWidth="1"/>
    <col min="10507" max="10507" width="15.85546875" style="39" customWidth="1"/>
    <col min="10508" max="10508" width="22.7109375" style="39" customWidth="1"/>
    <col min="10509" max="10509" width="9.42578125" style="39" customWidth="1"/>
    <col min="10510" max="10510" width="11.28515625" style="39" customWidth="1"/>
    <col min="10511" max="10511" width="17.42578125" style="39" customWidth="1"/>
    <col min="10512" max="10512" width="53" style="39" customWidth="1"/>
    <col min="10513" max="10752" width="40.85546875" style="39"/>
    <col min="10753" max="10753" width="4.85546875" style="39" customWidth="1"/>
    <col min="10754" max="10754" width="6.42578125" style="39" customWidth="1"/>
    <col min="10755" max="10755" width="47.42578125" style="39" customWidth="1"/>
    <col min="10756" max="10756" width="9" style="39" customWidth="1"/>
    <col min="10757" max="10757" width="5.85546875" style="39" customWidth="1"/>
    <col min="10758" max="10758" width="17.140625" style="39" customWidth="1"/>
    <col min="10759" max="10759" width="11.140625" style="39" customWidth="1"/>
    <col min="10760" max="10760" width="11.7109375" style="39" customWidth="1"/>
    <col min="10761" max="10761" width="13.42578125" style="39" customWidth="1"/>
    <col min="10762" max="10762" width="16.28515625" style="39" customWidth="1"/>
    <col min="10763" max="10763" width="15.85546875" style="39" customWidth="1"/>
    <col min="10764" max="10764" width="22.7109375" style="39" customWidth="1"/>
    <col min="10765" max="10765" width="9.42578125" style="39" customWidth="1"/>
    <col min="10766" max="10766" width="11.28515625" style="39" customWidth="1"/>
    <col min="10767" max="10767" width="17.42578125" style="39" customWidth="1"/>
    <col min="10768" max="10768" width="53" style="39" customWidth="1"/>
    <col min="10769" max="11008" width="40.85546875" style="39"/>
    <col min="11009" max="11009" width="4.85546875" style="39" customWidth="1"/>
    <col min="11010" max="11010" width="6.42578125" style="39" customWidth="1"/>
    <col min="11011" max="11011" width="47.42578125" style="39" customWidth="1"/>
    <col min="11012" max="11012" width="9" style="39" customWidth="1"/>
    <col min="11013" max="11013" width="5.85546875" style="39" customWidth="1"/>
    <col min="11014" max="11014" width="17.140625" style="39" customWidth="1"/>
    <col min="11015" max="11015" width="11.140625" style="39" customWidth="1"/>
    <col min="11016" max="11016" width="11.7109375" style="39" customWidth="1"/>
    <col min="11017" max="11017" width="13.42578125" style="39" customWidth="1"/>
    <col min="11018" max="11018" width="16.28515625" style="39" customWidth="1"/>
    <col min="11019" max="11019" width="15.85546875" style="39" customWidth="1"/>
    <col min="11020" max="11020" width="22.7109375" style="39" customWidth="1"/>
    <col min="11021" max="11021" width="9.42578125" style="39" customWidth="1"/>
    <col min="11022" max="11022" width="11.28515625" style="39" customWidth="1"/>
    <col min="11023" max="11023" width="17.42578125" style="39" customWidth="1"/>
    <col min="11024" max="11024" width="53" style="39" customWidth="1"/>
    <col min="11025" max="11264" width="40.85546875" style="39"/>
    <col min="11265" max="11265" width="4.85546875" style="39" customWidth="1"/>
    <col min="11266" max="11266" width="6.42578125" style="39" customWidth="1"/>
    <col min="11267" max="11267" width="47.42578125" style="39" customWidth="1"/>
    <col min="11268" max="11268" width="9" style="39" customWidth="1"/>
    <col min="11269" max="11269" width="5.85546875" style="39" customWidth="1"/>
    <col min="11270" max="11270" width="17.140625" style="39" customWidth="1"/>
    <col min="11271" max="11271" width="11.140625" style="39" customWidth="1"/>
    <col min="11272" max="11272" width="11.7109375" style="39" customWidth="1"/>
    <col min="11273" max="11273" width="13.42578125" style="39" customWidth="1"/>
    <col min="11274" max="11274" width="16.28515625" style="39" customWidth="1"/>
    <col min="11275" max="11275" width="15.85546875" style="39" customWidth="1"/>
    <col min="11276" max="11276" width="22.7109375" style="39" customWidth="1"/>
    <col min="11277" max="11277" width="9.42578125" style="39" customWidth="1"/>
    <col min="11278" max="11278" width="11.28515625" style="39" customWidth="1"/>
    <col min="11279" max="11279" width="17.42578125" style="39" customWidth="1"/>
    <col min="11280" max="11280" width="53" style="39" customWidth="1"/>
    <col min="11281" max="11520" width="40.85546875" style="39"/>
    <col min="11521" max="11521" width="4.85546875" style="39" customWidth="1"/>
    <col min="11522" max="11522" width="6.42578125" style="39" customWidth="1"/>
    <col min="11523" max="11523" width="47.42578125" style="39" customWidth="1"/>
    <col min="11524" max="11524" width="9" style="39" customWidth="1"/>
    <col min="11525" max="11525" width="5.85546875" style="39" customWidth="1"/>
    <col min="11526" max="11526" width="17.140625" style="39" customWidth="1"/>
    <col min="11527" max="11527" width="11.140625" style="39" customWidth="1"/>
    <col min="11528" max="11528" width="11.7109375" style="39" customWidth="1"/>
    <col min="11529" max="11529" width="13.42578125" style="39" customWidth="1"/>
    <col min="11530" max="11530" width="16.28515625" style="39" customWidth="1"/>
    <col min="11531" max="11531" width="15.85546875" style="39" customWidth="1"/>
    <col min="11532" max="11532" width="22.7109375" style="39" customWidth="1"/>
    <col min="11533" max="11533" width="9.42578125" style="39" customWidth="1"/>
    <col min="11534" max="11534" width="11.28515625" style="39" customWidth="1"/>
    <col min="11535" max="11535" width="17.42578125" style="39" customWidth="1"/>
    <col min="11536" max="11536" width="53" style="39" customWidth="1"/>
    <col min="11537" max="11776" width="40.85546875" style="39"/>
    <col min="11777" max="11777" width="4.85546875" style="39" customWidth="1"/>
    <col min="11778" max="11778" width="6.42578125" style="39" customWidth="1"/>
    <col min="11779" max="11779" width="47.42578125" style="39" customWidth="1"/>
    <col min="11780" max="11780" width="9" style="39" customWidth="1"/>
    <col min="11781" max="11781" width="5.85546875" style="39" customWidth="1"/>
    <col min="11782" max="11782" width="17.140625" style="39" customWidth="1"/>
    <col min="11783" max="11783" width="11.140625" style="39" customWidth="1"/>
    <col min="11784" max="11784" width="11.7109375" style="39" customWidth="1"/>
    <col min="11785" max="11785" width="13.42578125" style="39" customWidth="1"/>
    <col min="11786" max="11786" width="16.28515625" style="39" customWidth="1"/>
    <col min="11787" max="11787" width="15.85546875" style="39" customWidth="1"/>
    <col min="11788" max="11788" width="22.7109375" style="39" customWidth="1"/>
    <col min="11789" max="11789" width="9.42578125" style="39" customWidth="1"/>
    <col min="11790" max="11790" width="11.28515625" style="39" customWidth="1"/>
    <col min="11791" max="11791" width="17.42578125" style="39" customWidth="1"/>
    <col min="11792" max="11792" width="53" style="39" customWidth="1"/>
    <col min="11793" max="12032" width="40.85546875" style="39"/>
    <col min="12033" max="12033" width="4.85546875" style="39" customWidth="1"/>
    <col min="12034" max="12034" width="6.42578125" style="39" customWidth="1"/>
    <col min="12035" max="12035" width="47.42578125" style="39" customWidth="1"/>
    <col min="12036" max="12036" width="9" style="39" customWidth="1"/>
    <col min="12037" max="12037" width="5.85546875" style="39" customWidth="1"/>
    <col min="12038" max="12038" width="17.140625" style="39" customWidth="1"/>
    <col min="12039" max="12039" width="11.140625" style="39" customWidth="1"/>
    <col min="12040" max="12040" width="11.7109375" style="39" customWidth="1"/>
    <col min="12041" max="12041" width="13.42578125" style="39" customWidth="1"/>
    <col min="12042" max="12042" width="16.28515625" style="39" customWidth="1"/>
    <col min="12043" max="12043" width="15.85546875" style="39" customWidth="1"/>
    <col min="12044" max="12044" width="22.7109375" style="39" customWidth="1"/>
    <col min="12045" max="12045" width="9.42578125" style="39" customWidth="1"/>
    <col min="12046" max="12046" width="11.28515625" style="39" customWidth="1"/>
    <col min="12047" max="12047" width="17.42578125" style="39" customWidth="1"/>
    <col min="12048" max="12048" width="53" style="39" customWidth="1"/>
    <col min="12049" max="12288" width="40.85546875" style="39"/>
    <col min="12289" max="12289" width="4.85546875" style="39" customWidth="1"/>
    <col min="12290" max="12290" width="6.42578125" style="39" customWidth="1"/>
    <col min="12291" max="12291" width="47.42578125" style="39" customWidth="1"/>
    <col min="12292" max="12292" width="9" style="39" customWidth="1"/>
    <col min="12293" max="12293" width="5.85546875" style="39" customWidth="1"/>
    <col min="12294" max="12294" width="17.140625" style="39" customWidth="1"/>
    <col min="12295" max="12295" width="11.140625" style="39" customWidth="1"/>
    <col min="12296" max="12296" width="11.7109375" style="39" customWidth="1"/>
    <col min="12297" max="12297" width="13.42578125" style="39" customWidth="1"/>
    <col min="12298" max="12298" width="16.28515625" style="39" customWidth="1"/>
    <col min="12299" max="12299" width="15.85546875" style="39" customWidth="1"/>
    <col min="12300" max="12300" width="22.7109375" style="39" customWidth="1"/>
    <col min="12301" max="12301" width="9.42578125" style="39" customWidth="1"/>
    <col min="12302" max="12302" width="11.28515625" style="39" customWidth="1"/>
    <col min="12303" max="12303" width="17.42578125" style="39" customWidth="1"/>
    <col min="12304" max="12304" width="53" style="39" customWidth="1"/>
    <col min="12305" max="12544" width="40.85546875" style="39"/>
    <col min="12545" max="12545" width="4.85546875" style="39" customWidth="1"/>
    <col min="12546" max="12546" width="6.42578125" style="39" customWidth="1"/>
    <col min="12547" max="12547" width="47.42578125" style="39" customWidth="1"/>
    <col min="12548" max="12548" width="9" style="39" customWidth="1"/>
    <col min="12549" max="12549" width="5.85546875" style="39" customWidth="1"/>
    <col min="12550" max="12550" width="17.140625" style="39" customWidth="1"/>
    <col min="12551" max="12551" width="11.140625" style="39" customWidth="1"/>
    <col min="12552" max="12552" width="11.7109375" style="39" customWidth="1"/>
    <col min="12553" max="12553" width="13.42578125" style="39" customWidth="1"/>
    <col min="12554" max="12554" width="16.28515625" style="39" customWidth="1"/>
    <col min="12555" max="12555" width="15.85546875" style="39" customWidth="1"/>
    <col min="12556" max="12556" width="22.7109375" style="39" customWidth="1"/>
    <col min="12557" max="12557" width="9.42578125" style="39" customWidth="1"/>
    <col min="12558" max="12558" width="11.28515625" style="39" customWidth="1"/>
    <col min="12559" max="12559" width="17.42578125" style="39" customWidth="1"/>
    <col min="12560" max="12560" width="53" style="39" customWidth="1"/>
    <col min="12561" max="12800" width="40.85546875" style="39"/>
    <col min="12801" max="12801" width="4.85546875" style="39" customWidth="1"/>
    <col min="12802" max="12802" width="6.42578125" style="39" customWidth="1"/>
    <col min="12803" max="12803" width="47.42578125" style="39" customWidth="1"/>
    <col min="12804" max="12804" width="9" style="39" customWidth="1"/>
    <col min="12805" max="12805" width="5.85546875" style="39" customWidth="1"/>
    <col min="12806" max="12806" width="17.140625" style="39" customWidth="1"/>
    <col min="12807" max="12807" width="11.140625" style="39" customWidth="1"/>
    <col min="12808" max="12808" width="11.7109375" style="39" customWidth="1"/>
    <col min="12809" max="12809" width="13.42578125" style="39" customWidth="1"/>
    <col min="12810" max="12810" width="16.28515625" style="39" customWidth="1"/>
    <col min="12811" max="12811" width="15.85546875" style="39" customWidth="1"/>
    <col min="12812" max="12812" width="22.7109375" style="39" customWidth="1"/>
    <col min="12813" max="12813" width="9.42578125" style="39" customWidth="1"/>
    <col min="12814" max="12814" width="11.28515625" style="39" customWidth="1"/>
    <col min="12815" max="12815" width="17.42578125" style="39" customWidth="1"/>
    <col min="12816" max="12816" width="53" style="39" customWidth="1"/>
    <col min="12817" max="13056" width="40.85546875" style="39"/>
    <col min="13057" max="13057" width="4.85546875" style="39" customWidth="1"/>
    <col min="13058" max="13058" width="6.42578125" style="39" customWidth="1"/>
    <col min="13059" max="13059" width="47.42578125" style="39" customWidth="1"/>
    <col min="13060" max="13060" width="9" style="39" customWidth="1"/>
    <col min="13061" max="13061" width="5.85546875" style="39" customWidth="1"/>
    <col min="13062" max="13062" width="17.140625" style="39" customWidth="1"/>
    <col min="13063" max="13063" width="11.140625" style="39" customWidth="1"/>
    <col min="13064" max="13064" width="11.7109375" style="39" customWidth="1"/>
    <col min="13065" max="13065" width="13.42578125" style="39" customWidth="1"/>
    <col min="13066" max="13066" width="16.28515625" style="39" customWidth="1"/>
    <col min="13067" max="13067" width="15.85546875" style="39" customWidth="1"/>
    <col min="13068" max="13068" width="22.7109375" style="39" customWidth="1"/>
    <col min="13069" max="13069" width="9.42578125" style="39" customWidth="1"/>
    <col min="13070" max="13070" width="11.28515625" style="39" customWidth="1"/>
    <col min="13071" max="13071" width="17.42578125" style="39" customWidth="1"/>
    <col min="13072" max="13072" width="53" style="39" customWidth="1"/>
    <col min="13073" max="13312" width="40.85546875" style="39"/>
    <col min="13313" max="13313" width="4.85546875" style="39" customWidth="1"/>
    <col min="13314" max="13314" width="6.42578125" style="39" customWidth="1"/>
    <col min="13315" max="13315" width="47.42578125" style="39" customWidth="1"/>
    <col min="13316" max="13316" width="9" style="39" customWidth="1"/>
    <col min="13317" max="13317" width="5.85546875" style="39" customWidth="1"/>
    <col min="13318" max="13318" width="17.140625" style="39" customWidth="1"/>
    <col min="13319" max="13319" width="11.140625" style="39" customWidth="1"/>
    <col min="13320" max="13320" width="11.7109375" style="39" customWidth="1"/>
    <col min="13321" max="13321" width="13.42578125" style="39" customWidth="1"/>
    <col min="13322" max="13322" width="16.28515625" style="39" customWidth="1"/>
    <col min="13323" max="13323" width="15.85546875" style="39" customWidth="1"/>
    <col min="13324" max="13324" width="22.7109375" style="39" customWidth="1"/>
    <col min="13325" max="13325" width="9.42578125" style="39" customWidth="1"/>
    <col min="13326" max="13326" width="11.28515625" style="39" customWidth="1"/>
    <col min="13327" max="13327" width="17.42578125" style="39" customWidth="1"/>
    <col min="13328" max="13328" width="53" style="39" customWidth="1"/>
    <col min="13329" max="13568" width="40.85546875" style="39"/>
    <col min="13569" max="13569" width="4.85546875" style="39" customWidth="1"/>
    <col min="13570" max="13570" width="6.42578125" style="39" customWidth="1"/>
    <col min="13571" max="13571" width="47.42578125" style="39" customWidth="1"/>
    <col min="13572" max="13572" width="9" style="39" customWidth="1"/>
    <col min="13573" max="13573" width="5.85546875" style="39" customWidth="1"/>
    <col min="13574" max="13574" width="17.140625" style="39" customWidth="1"/>
    <col min="13575" max="13575" width="11.140625" style="39" customWidth="1"/>
    <col min="13576" max="13576" width="11.7109375" style="39" customWidth="1"/>
    <col min="13577" max="13577" width="13.42578125" style="39" customWidth="1"/>
    <col min="13578" max="13578" width="16.28515625" style="39" customWidth="1"/>
    <col min="13579" max="13579" width="15.85546875" style="39" customWidth="1"/>
    <col min="13580" max="13580" width="22.7109375" style="39" customWidth="1"/>
    <col min="13581" max="13581" width="9.42578125" style="39" customWidth="1"/>
    <col min="13582" max="13582" width="11.28515625" style="39" customWidth="1"/>
    <col min="13583" max="13583" width="17.42578125" style="39" customWidth="1"/>
    <col min="13584" max="13584" width="53" style="39" customWidth="1"/>
    <col min="13585" max="13824" width="40.85546875" style="39"/>
    <col min="13825" max="13825" width="4.85546875" style="39" customWidth="1"/>
    <col min="13826" max="13826" width="6.42578125" style="39" customWidth="1"/>
    <col min="13827" max="13827" width="47.42578125" style="39" customWidth="1"/>
    <col min="13828" max="13828" width="9" style="39" customWidth="1"/>
    <col min="13829" max="13829" width="5.85546875" style="39" customWidth="1"/>
    <col min="13830" max="13830" width="17.140625" style="39" customWidth="1"/>
    <col min="13831" max="13831" width="11.140625" style="39" customWidth="1"/>
    <col min="13832" max="13832" width="11.7109375" style="39" customWidth="1"/>
    <col min="13833" max="13833" width="13.42578125" style="39" customWidth="1"/>
    <col min="13834" max="13834" width="16.28515625" style="39" customWidth="1"/>
    <col min="13835" max="13835" width="15.85546875" style="39" customWidth="1"/>
    <col min="13836" max="13836" width="22.7109375" style="39" customWidth="1"/>
    <col min="13837" max="13837" width="9.42578125" style="39" customWidth="1"/>
    <col min="13838" max="13838" width="11.28515625" style="39" customWidth="1"/>
    <col min="13839" max="13839" width="17.42578125" style="39" customWidth="1"/>
    <col min="13840" max="13840" width="53" style="39" customWidth="1"/>
    <col min="13841" max="14080" width="40.85546875" style="39"/>
    <col min="14081" max="14081" width="4.85546875" style="39" customWidth="1"/>
    <col min="14082" max="14082" width="6.42578125" style="39" customWidth="1"/>
    <col min="14083" max="14083" width="47.42578125" style="39" customWidth="1"/>
    <col min="14084" max="14084" width="9" style="39" customWidth="1"/>
    <col min="14085" max="14085" width="5.85546875" style="39" customWidth="1"/>
    <col min="14086" max="14086" width="17.140625" style="39" customWidth="1"/>
    <col min="14087" max="14087" width="11.140625" style="39" customWidth="1"/>
    <col min="14088" max="14088" width="11.7109375" style="39" customWidth="1"/>
    <col min="14089" max="14089" width="13.42578125" style="39" customWidth="1"/>
    <col min="14090" max="14090" width="16.28515625" style="39" customWidth="1"/>
    <col min="14091" max="14091" width="15.85546875" style="39" customWidth="1"/>
    <col min="14092" max="14092" width="22.7109375" style="39" customWidth="1"/>
    <col min="14093" max="14093" width="9.42578125" style="39" customWidth="1"/>
    <col min="14094" max="14094" width="11.28515625" style="39" customWidth="1"/>
    <col min="14095" max="14095" width="17.42578125" style="39" customWidth="1"/>
    <col min="14096" max="14096" width="53" style="39" customWidth="1"/>
    <col min="14097" max="14336" width="40.85546875" style="39"/>
    <col min="14337" max="14337" width="4.85546875" style="39" customWidth="1"/>
    <col min="14338" max="14338" width="6.42578125" style="39" customWidth="1"/>
    <col min="14339" max="14339" width="47.42578125" style="39" customWidth="1"/>
    <col min="14340" max="14340" width="9" style="39" customWidth="1"/>
    <col min="14341" max="14341" width="5.85546875" style="39" customWidth="1"/>
    <col min="14342" max="14342" width="17.140625" style="39" customWidth="1"/>
    <col min="14343" max="14343" width="11.140625" style="39" customWidth="1"/>
    <col min="14344" max="14344" width="11.7109375" style="39" customWidth="1"/>
    <col min="14345" max="14345" width="13.42578125" style="39" customWidth="1"/>
    <col min="14346" max="14346" width="16.28515625" style="39" customWidth="1"/>
    <col min="14347" max="14347" width="15.85546875" style="39" customWidth="1"/>
    <col min="14348" max="14348" width="22.7109375" style="39" customWidth="1"/>
    <col min="14349" max="14349" width="9.42578125" style="39" customWidth="1"/>
    <col min="14350" max="14350" width="11.28515625" style="39" customWidth="1"/>
    <col min="14351" max="14351" width="17.42578125" style="39" customWidth="1"/>
    <col min="14352" max="14352" width="53" style="39" customWidth="1"/>
    <col min="14353" max="14592" width="40.85546875" style="39"/>
    <col min="14593" max="14593" width="4.85546875" style="39" customWidth="1"/>
    <col min="14594" max="14594" width="6.42578125" style="39" customWidth="1"/>
    <col min="14595" max="14595" width="47.42578125" style="39" customWidth="1"/>
    <col min="14596" max="14596" width="9" style="39" customWidth="1"/>
    <col min="14597" max="14597" width="5.85546875" style="39" customWidth="1"/>
    <col min="14598" max="14598" width="17.140625" style="39" customWidth="1"/>
    <col min="14599" max="14599" width="11.140625" style="39" customWidth="1"/>
    <col min="14600" max="14600" width="11.7109375" style="39" customWidth="1"/>
    <col min="14601" max="14601" width="13.42578125" style="39" customWidth="1"/>
    <col min="14602" max="14602" width="16.28515625" style="39" customWidth="1"/>
    <col min="14603" max="14603" width="15.85546875" style="39" customWidth="1"/>
    <col min="14604" max="14604" width="22.7109375" style="39" customWidth="1"/>
    <col min="14605" max="14605" width="9.42578125" style="39" customWidth="1"/>
    <col min="14606" max="14606" width="11.28515625" style="39" customWidth="1"/>
    <col min="14607" max="14607" width="17.42578125" style="39" customWidth="1"/>
    <col min="14608" max="14608" width="53" style="39" customWidth="1"/>
    <col min="14609" max="14848" width="40.85546875" style="39"/>
    <col min="14849" max="14849" width="4.85546875" style="39" customWidth="1"/>
    <col min="14850" max="14850" width="6.42578125" style="39" customWidth="1"/>
    <col min="14851" max="14851" width="47.42578125" style="39" customWidth="1"/>
    <col min="14852" max="14852" width="9" style="39" customWidth="1"/>
    <col min="14853" max="14853" width="5.85546875" style="39" customWidth="1"/>
    <col min="14854" max="14854" width="17.140625" style="39" customWidth="1"/>
    <col min="14855" max="14855" width="11.140625" style="39" customWidth="1"/>
    <col min="14856" max="14856" width="11.7109375" style="39" customWidth="1"/>
    <col min="14857" max="14857" width="13.42578125" style="39" customWidth="1"/>
    <col min="14858" max="14858" width="16.28515625" style="39" customWidth="1"/>
    <col min="14859" max="14859" width="15.85546875" style="39" customWidth="1"/>
    <col min="14860" max="14860" width="22.7109375" style="39" customWidth="1"/>
    <col min="14861" max="14861" width="9.42578125" style="39" customWidth="1"/>
    <col min="14862" max="14862" width="11.28515625" style="39" customWidth="1"/>
    <col min="14863" max="14863" width="17.42578125" style="39" customWidth="1"/>
    <col min="14864" max="14864" width="53" style="39" customWidth="1"/>
    <col min="14865" max="15104" width="40.85546875" style="39"/>
    <col min="15105" max="15105" width="4.85546875" style="39" customWidth="1"/>
    <col min="15106" max="15106" width="6.42578125" style="39" customWidth="1"/>
    <col min="15107" max="15107" width="47.42578125" style="39" customWidth="1"/>
    <col min="15108" max="15108" width="9" style="39" customWidth="1"/>
    <col min="15109" max="15109" width="5.85546875" style="39" customWidth="1"/>
    <col min="15110" max="15110" width="17.140625" style="39" customWidth="1"/>
    <col min="15111" max="15111" width="11.140625" style="39" customWidth="1"/>
    <col min="15112" max="15112" width="11.7109375" style="39" customWidth="1"/>
    <col min="15113" max="15113" width="13.42578125" style="39" customWidth="1"/>
    <col min="15114" max="15114" width="16.28515625" style="39" customWidth="1"/>
    <col min="15115" max="15115" width="15.85546875" style="39" customWidth="1"/>
    <col min="15116" max="15116" width="22.7109375" style="39" customWidth="1"/>
    <col min="15117" max="15117" width="9.42578125" style="39" customWidth="1"/>
    <col min="15118" max="15118" width="11.28515625" style="39" customWidth="1"/>
    <col min="15119" max="15119" width="17.42578125" style="39" customWidth="1"/>
    <col min="15120" max="15120" width="53" style="39" customWidth="1"/>
    <col min="15121" max="15360" width="40.85546875" style="39"/>
    <col min="15361" max="15361" width="4.85546875" style="39" customWidth="1"/>
    <col min="15362" max="15362" width="6.42578125" style="39" customWidth="1"/>
    <col min="15363" max="15363" width="47.42578125" style="39" customWidth="1"/>
    <col min="15364" max="15364" width="9" style="39" customWidth="1"/>
    <col min="15365" max="15365" width="5.85546875" style="39" customWidth="1"/>
    <col min="15366" max="15366" width="17.140625" style="39" customWidth="1"/>
    <col min="15367" max="15367" width="11.140625" style="39" customWidth="1"/>
    <col min="15368" max="15368" width="11.7109375" style="39" customWidth="1"/>
    <col min="15369" max="15369" width="13.42578125" style="39" customWidth="1"/>
    <col min="15370" max="15370" width="16.28515625" style="39" customWidth="1"/>
    <col min="15371" max="15371" width="15.85546875" style="39" customWidth="1"/>
    <col min="15372" max="15372" width="22.7109375" style="39" customWidth="1"/>
    <col min="15373" max="15373" width="9.42578125" style="39" customWidth="1"/>
    <col min="15374" max="15374" width="11.28515625" style="39" customWidth="1"/>
    <col min="15375" max="15375" width="17.42578125" style="39" customWidth="1"/>
    <col min="15376" max="15376" width="53" style="39" customWidth="1"/>
    <col min="15377" max="15616" width="40.85546875" style="39"/>
    <col min="15617" max="15617" width="4.85546875" style="39" customWidth="1"/>
    <col min="15618" max="15618" width="6.42578125" style="39" customWidth="1"/>
    <col min="15619" max="15619" width="47.42578125" style="39" customWidth="1"/>
    <col min="15620" max="15620" width="9" style="39" customWidth="1"/>
    <col min="15621" max="15621" width="5.85546875" style="39" customWidth="1"/>
    <col min="15622" max="15622" width="17.140625" style="39" customWidth="1"/>
    <col min="15623" max="15623" width="11.140625" style="39" customWidth="1"/>
    <col min="15624" max="15624" width="11.7109375" style="39" customWidth="1"/>
    <col min="15625" max="15625" width="13.42578125" style="39" customWidth="1"/>
    <col min="15626" max="15626" width="16.28515625" style="39" customWidth="1"/>
    <col min="15627" max="15627" width="15.85546875" style="39" customWidth="1"/>
    <col min="15628" max="15628" width="22.7109375" style="39" customWidth="1"/>
    <col min="15629" max="15629" width="9.42578125" style="39" customWidth="1"/>
    <col min="15630" max="15630" width="11.28515625" style="39" customWidth="1"/>
    <col min="15631" max="15631" width="17.42578125" style="39" customWidth="1"/>
    <col min="15632" max="15632" width="53" style="39" customWidth="1"/>
    <col min="15633" max="15872" width="40.85546875" style="39"/>
    <col min="15873" max="15873" width="4.85546875" style="39" customWidth="1"/>
    <col min="15874" max="15874" width="6.42578125" style="39" customWidth="1"/>
    <col min="15875" max="15875" width="47.42578125" style="39" customWidth="1"/>
    <col min="15876" max="15876" width="9" style="39" customWidth="1"/>
    <col min="15877" max="15877" width="5.85546875" style="39" customWidth="1"/>
    <col min="15878" max="15878" width="17.140625" style="39" customWidth="1"/>
    <col min="15879" max="15879" width="11.140625" style="39" customWidth="1"/>
    <col min="15880" max="15880" width="11.7109375" style="39" customWidth="1"/>
    <col min="15881" max="15881" width="13.42578125" style="39" customWidth="1"/>
    <col min="15882" max="15882" width="16.28515625" style="39" customWidth="1"/>
    <col min="15883" max="15883" width="15.85546875" style="39" customWidth="1"/>
    <col min="15884" max="15884" width="22.7109375" style="39" customWidth="1"/>
    <col min="15885" max="15885" width="9.42578125" style="39" customWidth="1"/>
    <col min="15886" max="15886" width="11.28515625" style="39" customWidth="1"/>
    <col min="15887" max="15887" width="17.42578125" style="39" customWidth="1"/>
    <col min="15888" max="15888" width="53" style="39" customWidth="1"/>
    <col min="15889" max="16128" width="40.85546875" style="39"/>
    <col min="16129" max="16129" width="4.85546875" style="39" customWidth="1"/>
    <col min="16130" max="16130" width="6.42578125" style="39" customWidth="1"/>
    <col min="16131" max="16131" width="47.42578125" style="39" customWidth="1"/>
    <col min="16132" max="16132" width="9" style="39" customWidth="1"/>
    <col min="16133" max="16133" width="5.85546875" style="39" customWidth="1"/>
    <col min="16134" max="16134" width="17.140625" style="39" customWidth="1"/>
    <col min="16135" max="16135" width="11.140625" style="39" customWidth="1"/>
    <col min="16136" max="16136" width="11.7109375" style="39" customWidth="1"/>
    <col min="16137" max="16137" width="13.42578125" style="39" customWidth="1"/>
    <col min="16138" max="16138" width="16.28515625" style="39" customWidth="1"/>
    <col min="16139" max="16139" width="15.85546875" style="39" customWidth="1"/>
    <col min="16140" max="16140" width="22.7109375" style="39" customWidth="1"/>
    <col min="16141" max="16141" width="9.42578125" style="39" customWidth="1"/>
    <col min="16142" max="16142" width="11.28515625" style="39" customWidth="1"/>
    <col min="16143" max="16143" width="17.42578125" style="39" customWidth="1"/>
    <col min="16144" max="16144" width="53" style="39" customWidth="1"/>
    <col min="16145" max="16384" width="40.85546875" style="39"/>
  </cols>
  <sheetData>
    <row r="2" spans="1:17" ht="18.75" x14ac:dyDescent="0.2">
      <c r="B2" s="38" t="s">
        <v>95</v>
      </c>
    </row>
    <row r="4" spans="1:17" ht="45.75" customHeight="1" x14ac:dyDescent="0.2">
      <c r="B4" s="67" t="s">
        <v>77</v>
      </c>
      <c r="C4" s="68"/>
      <c r="D4" s="68"/>
      <c r="E4" s="68"/>
      <c r="F4" s="68"/>
      <c r="G4" s="68"/>
      <c r="H4" s="68"/>
      <c r="I4" s="68"/>
      <c r="J4" s="68"/>
      <c r="K4" s="68"/>
      <c r="L4" s="69"/>
      <c r="M4" s="70" t="s">
        <v>35</v>
      </c>
      <c r="N4" s="71"/>
      <c r="O4" s="72"/>
      <c r="P4" s="72"/>
      <c r="Q4" s="73"/>
    </row>
    <row r="5" spans="1:17" ht="45.75" customHeight="1" x14ac:dyDescent="0.2">
      <c r="A5" s="40"/>
      <c r="B5" s="48"/>
      <c r="C5" s="48" t="s">
        <v>36</v>
      </c>
      <c r="D5" s="48" t="s">
        <v>37</v>
      </c>
      <c r="E5" s="48" t="s">
        <v>38</v>
      </c>
      <c r="F5" s="48" t="s">
        <v>39</v>
      </c>
      <c r="G5" s="48" t="s">
        <v>40</v>
      </c>
      <c r="H5" s="48" t="s">
        <v>41</v>
      </c>
      <c r="I5" s="48" t="s">
        <v>42</v>
      </c>
      <c r="J5" s="48" t="s">
        <v>43</v>
      </c>
      <c r="K5" s="48" t="s">
        <v>44</v>
      </c>
      <c r="L5" s="48" t="s">
        <v>45</v>
      </c>
      <c r="M5" s="48" t="s">
        <v>46</v>
      </c>
      <c r="N5" s="48" t="s">
        <v>47</v>
      </c>
      <c r="O5" s="48" t="s">
        <v>48</v>
      </c>
      <c r="P5" s="48" t="s">
        <v>49</v>
      </c>
      <c r="Q5" s="48" t="s">
        <v>50</v>
      </c>
    </row>
    <row r="6" spans="1:17" ht="28.5" x14ac:dyDescent="0.2">
      <c r="A6" s="40"/>
      <c r="B6" s="41" t="s">
        <v>14</v>
      </c>
      <c r="C6" s="42"/>
      <c r="D6" s="43">
        <f>VLOOKUP($B6,[1]Tariffs!$A$15:$I$42,3,FALSE)</f>
        <v>1</v>
      </c>
      <c r="E6" s="44">
        <f>VLOOKUP($B6,[2]Tariffs!$A:$I,4,FALSE)</f>
        <v>2.6230000000000002</v>
      </c>
      <c r="F6" s="44">
        <f>VLOOKUP($B6,[2]Tariffs!$A$1:$I$65536,5,FALSE)</f>
        <v>0</v>
      </c>
      <c r="G6" s="44">
        <f>VLOOKUP($B6,[2]Tariffs!$A$1:$I$65536,6,FALSE)</f>
        <v>0</v>
      </c>
      <c r="H6" s="44">
        <f>VLOOKUP($B6,[2]Tariffs!$A$1:$I$65536,7,FALSE)</f>
        <v>3.97</v>
      </c>
      <c r="I6" s="44">
        <f>VLOOKUP($B6,[2]Tariffs!$A$1:$I$65536,8,FALSE)</f>
        <v>0</v>
      </c>
      <c r="J6" s="44">
        <f>VLOOKUP($B6,[2]Tariffs!$A$1:$I$65536,9,FALSE)</f>
        <v>0</v>
      </c>
      <c r="K6" s="44">
        <f>I6</f>
        <v>0</v>
      </c>
      <c r="L6" s="49"/>
      <c r="M6" s="47">
        <f>VLOOKUP(B6,[2]Summary!$A$1:$I$65536,9,FALSE)</f>
        <v>3.055347961574892</v>
      </c>
      <c r="N6" s="47">
        <f>VLOOKUP(B6,[3]Summary!$A$1:$T$65536,9,FALSE)</f>
        <v>3.9149827032559168</v>
      </c>
      <c r="O6" s="50">
        <f>M6/N6-1</f>
        <v>-0.21957561676226689</v>
      </c>
      <c r="P6" s="51">
        <f>VLOOKUP(B6,[2]Summary!$A$1:$IJ$65536,10,FALSE)</f>
        <v>102.68307219388933</v>
      </c>
      <c r="Q6" s="52" t="str">
        <f>'Detailed Breakdown'!AW54&amp;" and "&amp;'Detailed Breakdown'!AX54</f>
        <v>No factors contributing to greater than 2% upward change. and Gone down mainly due to Table 1076: allowed revenue,</v>
      </c>
    </row>
    <row r="7" spans="1:17" ht="42.75" x14ac:dyDescent="0.2">
      <c r="A7" s="40"/>
      <c r="B7" s="41" t="s">
        <v>15</v>
      </c>
      <c r="C7" s="42"/>
      <c r="D7" s="43">
        <f>VLOOKUP($B7,[1]Tariffs!$A$15:$I$42,3,FALSE)</f>
        <v>2</v>
      </c>
      <c r="E7" s="44">
        <f>VLOOKUP($B7,[2]Tariffs!$A:$I,4,FALSE)</f>
        <v>2.8380000000000001</v>
      </c>
      <c r="F7" s="44">
        <f>VLOOKUP($B7,[2]Tariffs!$A$1:$I$65536,5,FALSE)</f>
        <v>0.185</v>
      </c>
      <c r="G7" s="44">
        <f>VLOOKUP($B7,[2]Tariffs!$A$1:$I$65536,6,FALSE)</f>
        <v>0</v>
      </c>
      <c r="H7" s="44">
        <f>VLOOKUP($B7,[2]Tariffs!$A$1:$I$65536,7,FALSE)</f>
        <v>3.97</v>
      </c>
      <c r="I7" s="44">
        <f>VLOOKUP($B7,[2]Tariffs!$A$1:$I$65536,8,FALSE)</f>
        <v>0</v>
      </c>
      <c r="J7" s="44">
        <f>VLOOKUP($B7,[2]Tariffs!$A$1:$I$65536,9,FALSE)</f>
        <v>0</v>
      </c>
      <c r="K7" s="44">
        <f t="shared" ref="K7:K31" si="0">I7</f>
        <v>0</v>
      </c>
      <c r="L7" s="49"/>
      <c r="M7" s="47">
        <f>VLOOKUP(B7,[2]Summary!$A$1:$I$65536,9,FALSE)</f>
        <v>1.7270280297592502</v>
      </c>
      <c r="N7" s="47">
        <f>VLOOKUP(B7,[3]Summary!$A$1:$T$65536,9,FALSE)</f>
        <v>2.216301789541737</v>
      </c>
      <c r="O7" s="50">
        <f t="shared" ref="O7:O31" si="1">M7/N7-1</f>
        <v>-0.22076134310375373</v>
      </c>
      <c r="P7" s="51">
        <f>VLOOKUP(B7,[2]Summary!$A$1:$IJ$65536,10,FALSE)</f>
        <v>105.71834423140695</v>
      </c>
      <c r="Q7" s="52" t="str">
        <f>'Detailed Breakdown'!AW55&amp;" and "&amp;'Detailed Breakdown'!AX55</f>
        <v>No factors contributing to greater than 2% upward change. and Gone down mainly due to Table 1041: load characteristics (Load Factor),Table 1076: allowed revenue,</v>
      </c>
    </row>
    <row r="8" spans="1:17" ht="42.75" x14ac:dyDescent="0.2">
      <c r="A8" s="40"/>
      <c r="B8" s="41" t="s">
        <v>16</v>
      </c>
      <c r="C8" s="42"/>
      <c r="D8" s="43">
        <f>VLOOKUP($B8,[1]Tariffs!$A$15:$I$42,3,FALSE)</f>
        <v>2</v>
      </c>
      <c r="E8" s="44">
        <f>VLOOKUP($B8,[2]Tariffs!$A:$I,4,FALSE)</f>
        <v>0.27300000000000002</v>
      </c>
      <c r="F8" s="44">
        <f>VLOOKUP($B8,[2]Tariffs!$A$1:$I$65536,5,FALSE)</f>
        <v>0</v>
      </c>
      <c r="G8" s="44">
        <f>VLOOKUP($B8,[2]Tariffs!$A$1:$I$65536,6,FALSE)</f>
        <v>0</v>
      </c>
      <c r="H8" s="44">
        <f>VLOOKUP($B8,[2]Tariffs!$A$1:$I$65536,7,FALSE)</f>
        <v>0</v>
      </c>
      <c r="I8" s="44">
        <f>VLOOKUP($B8,[2]Tariffs!$A$1:$I$65536,8,FALSE)</f>
        <v>0</v>
      </c>
      <c r="J8" s="44">
        <f>VLOOKUP($B8,[2]Tariffs!$A$1:$I$65536,9,FALSE)</f>
        <v>0</v>
      </c>
      <c r="K8" s="44">
        <f t="shared" si="0"/>
        <v>0</v>
      </c>
      <c r="L8" s="49"/>
      <c r="M8" s="47">
        <f>VLOOKUP(B8,[2]Summary!$A$1:$I$65536,9,FALSE)</f>
        <v>0.27300000000000002</v>
      </c>
      <c r="N8" s="47">
        <f>VLOOKUP(B8,[3]Summary!$A$1:$T$65536,9,FALSE)</f>
        <v>0.315</v>
      </c>
      <c r="O8" s="50">
        <f t="shared" si="1"/>
        <v>-0.1333333333333333</v>
      </c>
      <c r="P8" s="51" t="str">
        <f>VLOOKUP(B8,[2]Summary!$A$1:$IJ$65536,10,FALSE)</f>
        <v/>
      </c>
      <c r="Q8" s="52" t="str">
        <f>'Detailed Breakdown'!AW56&amp;" and "&amp;'Detailed Breakdown'!AX56</f>
        <v>Gone up mainly due to Table 1041: load characteristics (Load Factor),Table 1069: Peaking probabailities, and Gone down mainly due to Table 1076: allowed revenue,</v>
      </c>
    </row>
    <row r="9" spans="1:17" ht="28.5" x14ac:dyDescent="0.2">
      <c r="A9" s="40"/>
      <c r="B9" s="41" t="s">
        <v>17</v>
      </c>
      <c r="C9" s="42"/>
      <c r="D9" s="43">
        <f>VLOOKUP($B9,[1]Tariffs!$A$15:$I$42,3,FALSE)</f>
        <v>3</v>
      </c>
      <c r="E9" s="44">
        <f>VLOOKUP($B9,[2]Tariffs!$A:$I,4,FALSE)</f>
        <v>2.0630000000000002</v>
      </c>
      <c r="F9" s="44">
        <f>VLOOKUP($B9,[2]Tariffs!$A$1:$I$65536,5,FALSE)</f>
        <v>0</v>
      </c>
      <c r="G9" s="44">
        <f>VLOOKUP($B9,[2]Tariffs!$A$1:$I$65536,6,FALSE)</f>
        <v>0</v>
      </c>
      <c r="H9" s="44">
        <f>VLOOKUP($B9,[2]Tariffs!$A$1:$I$65536,7,FALSE)</f>
        <v>6.91</v>
      </c>
      <c r="I9" s="44">
        <f>VLOOKUP($B9,[2]Tariffs!$A$1:$I$65536,8,FALSE)</f>
        <v>0</v>
      </c>
      <c r="J9" s="44">
        <f>VLOOKUP($B9,[2]Tariffs!$A$1:$I$65536,9,FALSE)</f>
        <v>0</v>
      </c>
      <c r="K9" s="44">
        <f t="shared" si="0"/>
        <v>0</v>
      </c>
      <c r="L9" s="49"/>
      <c r="M9" s="47">
        <f>VLOOKUP(B9,[2]Summary!$A$1:$I$65536,9,FALSE)</f>
        <v>2.2589688414296631</v>
      </c>
      <c r="N9" s="47">
        <f>VLOOKUP(B9,[3]Summary!$A$1:$T$65536,9,FALSE)</f>
        <v>2.9770092705083671</v>
      </c>
      <c r="O9" s="50">
        <f t="shared" si="1"/>
        <v>-0.24119522777169189</v>
      </c>
      <c r="P9" s="51">
        <f>VLOOKUP(B9,[2]Summary!$A$1:$IJ$65536,10,FALSE)</f>
        <v>291.52939295998431</v>
      </c>
      <c r="Q9" s="52" t="str">
        <f>'Detailed Breakdown'!AW57&amp;" and "&amp;'Detailed Breakdown'!AX57</f>
        <v>No factors contributing to greater than 2% upward change. and Gone down mainly due to Table 1076: allowed revenue,</v>
      </c>
    </row>
    <row r="10" spans="1:17" ht="42.75" x14ac:dyDescent="0.2">
      <c r="A10" s="40"/>
      <c r="B10" s="41" t="s">
        <v>18</v>
      </c>
      <c r="C10" s="42"/>
      <c r="D10" s="43">
        <f>VLOOKUP($B10,[1]Tariffs!$A$15:$I$42,3,FALSE)</f>
        <v>4</v>
      </c>
      <c r="E10" s="44">
        <f>VLOOKUP($B10,[2]Tariffs!$A:$I,4,FALSE)</f>
        <v>2.6539999999999999</v>
      </c>
      <c r="F10" s="44">
        <f>VLOOKUP($B10,[2]Tariffs!$A$1:$I$65536,5,FALSE)</f>
        <v>0.23699999999999999</v>
      </c>
      <c r="G10" s="44">
        <f>VLOOKUP($B10,[2]Tariffs!$A$1:$I$65536,6,FALSE)</f>
        <v>0</v>
      </c>
      <c r="H10" s="44">
        <f>VLOOKUP($B10,[2]Tariffs!$A$1:$I$65536,7,FALSE)</f>
        <v>6.91</v>
      </c>
      <c r="I10" s="44">
        <f>VLOOKUP($B10,[2]Tariffs!$A$1:$I$65536,8,FALSE)</f>
        <v>0</v>
      </c>
      <c r="J10" s="44">
        <f>VLOOKUP($B10,[2]Tariffs!$A$1:$I$65536,9,FALSE)</f>
        <v>0</v>
      </c>
      <c r="K10" s="44">
        <f t="shared" si="0"/>
        <v>0</v>
      </c>
      <c r="L10" s="49"/>
      <c r="M10" s="47">
        <f>VLOOKUP(B10,[2]Summary!$A$1:$I$65536,9,FALSE)</f>
        <v>2.0186558468737292</v>
      </c>
      <c r="N10" s="47">
        <f>VLOOKUP(B10,[3]Summary!$A$1:$T$65536,9,FALSE)</f>
        <v>2.6413211272614503</v>
      </c>
      <c r="O10" s="50">
        <f t="shared" si="1"/>
        <v>-0.23574009004853835</v>
      </c>
      <c r="P10" s="51">
        <f>VLOOKUP(B10,[2]Summary!$A$1:$IJ$65536,10,FALSE)</f>
        <v>449.99902404280783</v>
      </c>
      <c r="Q10" s="52" t="str">
        <f>'Detailed Breakdown'!AW58&amp;" and "&amp;'Detailed Breakdown'!AX58</f>
        <v>Gone up mainly due to Table 1041: load characteristics (Coincidence Factor), and Gone down mainly due to Table 1041: load characteristics (Load Factor),Table 1076: allowed revenue,</v>
      </c>
    </row>
    <row r="11" spans="1:17" ht="42.75" x14ac:dyDescent="0.2">
      <c r="A11" s="40"/>
      <c r="B11" s="41" t="s">
        <v>19</v>
      </c>
      <c r="C11" s="42"/>
      <c r="D11" s="43">
        <f>VLOOKUP($B11,[1]Tariffs!$A$15:$I$42,3,FALSE)</f>
        <v>4</v>
      </c>
      <c r="E11" s="44">
        <f>VLOOKUP($B11,[2]Tariffs!$A:$I,4,FALSE)</f>
        <v>0.28199999999999997</v>
      </c>
      <c r="F11" s="44">
        <f>VLOOKUP($B11,[2]Tariffs!$A$1:$I$65536,5,FALSE)</f>
        <v>0</v>
      </c>
      <c r="G11" s="44">
        <f>VLOOKUP($B11,[2]Tariffs!$A$1:$I$65536,6,FALSE)</f>
        <v>0</v>
      </c>
      <c r="H11" s="44">
        <f>VLOOKUP($B11,[2]Tariffs!$A$1:$I$65536,7,FALSE)</f>
        <v>0</v>
      </c>
      <c r="I11" s="44">
        <f>VLOOKUP($B11,[2]Tariffs!$A$1:$I$65536,8,FALSE)</f>
        <v>0</v>
      </c>
      <c r="J11" s="44">
        <f>VLOOKUP($B11,[2]Tariffs!$A$1:$I$65536,9,FALSE)</f>
        <v>0</v>
      </c>
      <c r="K11" s="44">
        <f t="shared" si="0"/>
        <v>0</v>
      </c>
      <c r="L11" s="49"/>
      <c r="M11" s="47">
        <f>VLOOKUP(B11,[2]Summary!$A$1:$I$65536,9,FALSE)</f>
        <v>0.28199999999999997</v>
      </c>
      <c r="N11" s="47">
        <f>VLOOKUP(B11,[3]Summary!$A$1:$T$65536,9,FALSE)</f>
        <v>0.32700000000000001</v>
      </c>
      <c r="O11" s="50">
        <f t="shared" si="1"/>
        <v>-0.13761467889908263</v>
      </c>
      <c r="P11" s="51" t="str">
        <f>VLOOKUP(B11,[2]Summary!$A$1:$IJ$65536,10,FALSE)</f>
        <v/>
      </c>
      <c r="Q11" s="52" t="str">
        <f>'Detailed Breakdown'!AW59&amp;" and "&amp;'Detailed Breakdown'!AX59</f>
        <v>Gone up mainly due to Table 1041: load characteristics (Load Factor),Table 1069: Peaking probabailities, and Gone down mainly due to Table 1076: allowed revenue,</v>
      </c>
    </row>
    <row r="12" spans="1:17" ht="42.75" x14ac:dyDescent="0.2">
      <c r="A12" s="40"/>
      <c r="B12" s="41" t="s">
        <v>20</v>
      </c>
      <c r="C12" s="42"/>
      <c r="D12" s="43" t="str">
        <f>VLOOKUP($B12,[1]Tariffs!$A$15:$I$42,3,FALSE)</f>
        <v>5-8</v>
      </c>
      <c r="E12" s="44">
        <f>VLOOKUP($B12,[2]Tariffs!$A:$I,4,FALSE)</f>
        <v>2.4750000000000001</v>
      </c>
      <c r="F12" s="44">
        <f>VLOOKUP($B12,[2]Tariffs!$A$1:$I$65536,5,FALSE)</f>
        <v>0.14499999999999999</v>
      </c>
      <c r="G12" s="44">
        <f>VLOOKUP($B12,[2]Tariffs!$A$1:$I$65536,6,FALSE)</f>
        <v>0</v>
      </c>
      <c r="H12" s="44">
        <f>VLOOKUP($B12,[2]Tariffs!$A$1:$I$65536,7,FALSE)</f>
        <v>40.89</v>
      </c>
      <c r="I12" s="44">
        <f>VLOOKUP($B12,[2]Tariffs!$A$1:$I$65536,8,FALSE)</f>
        <v>0</v>
      </c>
      <c r="J12" s="44">
        <f>VLOOKUP($B12,[2]Tariffs!$A$1:$I$65536,9,FALSE)</f>
        <v>0</v>
      </c>
      <c r="K12" s="44">
        <f t="shared" si="0"/>
        <v>0</v>
      </c>
      <c r="L12" s="49"/>
      <c r="M12" s="47">
        <f>VLOOKUP(B12,[2]Summary!$A$1:$I$65536,9,FALSE)</f>
        <v>2.1373247600096734</v>
      </c>
      <c r="N12" s="47">
        <f>VLOOKUP(B12,[3]Summary!$A$1:$T$65536,9,FALSE)</f>
        <v>2.9073700955564008</v>
      </c>
      <c r="O12" s="50">
        <f t="shared" si="1"/>
        <v>-0.26485975649390425</v>
      </c>
      <c r="P12" s="51">
        <f>VLOOKUP(B12,[2]Summary!$A$1:$IJ$65536,10,FALSE)</f>
        <v>2168.7621984158027</v>
      </c>
      <c r="Q12" s="52" t="str">
        <f>'Detailed Breakdown'!AW60&amp;" and "&amp;'Detailed Breakdown'!AX60</f>
        <v>Gone up mainly due to Table 1041: load characteristics (Coincidence Factor), and Gone down mainly due to Table 1041: load characteristics (Load Factor),Table 1076: allowed revenue,</v>
      </c>
    </row>
    <row r="13" spans="1:17" ht="57" x14ac:dyDescent="0.2">
      <c r="A13" s="40"/>
      <c r="B13" s="41" t="s">
        <v>21</v>
      </c>
      <c r="C13" s="42"/>
      <c r="D13" s="43" t="str">
        <f>VLOOKUP($B13,[1]Tariffs!$A$15:$I$42,3,FALSE)</f>
        <v>5-8</v>
      </c>
      <c r="E13" s="44">
        <f>VLOOKUP($B13,[2]Tariffs!$A:$I,4,FALSE)</f>
        <v>2.3660000000000001</v>
      </c>
      <c r="F13" s="44">
        <f>VLOOKUP($B13,[2]Tariffs!$A$1:$I$65536,5,FALSE)</f>
        <v>0.13500000000000001</v>
      </c>
      <c r="G13" s="44">
        <f>VLOOKUP($B13,[2]Tariffs!$A$1:$I$65536,6,FALSE)</f>
        <v>0</v>
      </c>
      <c r="H13" s="44">
        <f>VLOOKUP($B13,[2]Tariffs!$A$1:$I$65536,7,FALSE)</f>
        <v>28.51</v>
      </c>
      <c r="I13" s="44">
        <f>VLOOKUP($B13,[2]Tariffs!$A$1:$I$65536,8,FALSE)</f>
        <v>0</v>
      </c>
      <c r="J13" s="44">
        <f>VLOOKUP($B13,[2]Tariffs!$A$1:$I$65536,9,FALSE)</f>
        <v>0</v>
      </c>
      <c r="K13" s="44">
        <f t="shared" si="0"/>
        <v>0</v>
      </c>
      <c r="L13" s="49"/>
      <c r="M13" s="47">
        <f>VLOOKUP(B13,[2]Summary!$A$1:$I$65536,9,FALSE)</f>
        <v>1.9627808778831495</v>
      </c>
      <c r="N13" s="47">
        <f>VLOOKUP(B13,[3]Summary!$A$1:$T$65536,9,FALSE)</f>
        <v>2.6758027525652275</v>
      </c>
      <c r="O13" s="50">
        <f t="shared" si="1"/>
        <v>-0.2664702672865259</v>
      </c>
      <c r="P13" s="51">
        <f>VLOOKUP(B13,[2]Summary!$A$1:$IJ$65536,10,FALSE)</f>
        <v>3208.8439095031267</v>
      </c>
      <c r="Q13" s="52" t="str">
        <f>'Detailed Breakdown'!AW61&amp;" and "&amp;'Detailed Breakdown'!AX61</f>
        <v>Gone up mainly due to Table 1041: load characteristics (Coincidence Factor),Table 1053: volumes and mpans etc forecast, and Gone down mainly due to Table 1041: load characteristics (Load Factor),Table 1076: allowed revenue,</v>
      </c>
    </row>
    <row r="14" spans="1:17" ht="57" x14ac:dyDescent="0.2">
      <c r="A14" s="40"/>
      <c r="B14" s="41" t="s">
        <v>22</v>
      </c>
      <c r="C14" s="42"/>
      <c r="D14" s="43" t="str">
        <f>VLOOKUP($B14,[1]Tariffs!$A$15:$I$42,3,FALSE)</f>
        <v>5-8</v>
      </c>
      <c r="E14" s="44">
        <f>VLOOKUP($B14,[2]Tariffs!$A:$I,4,FALSE)</f>
        <v>1.679</v>
      </c>
      <c r="F14" s="44">
        <f>VLOOKUP($B14,[2]Tariffs!$A$1:$I$65536,5,FALSE)</f>
        <v>0.08</v>
      </c>
      <c r="G14" s="44">
        <f>VLOOKUP($B14,[2]Tariffs!$A$1:$I$65536,6,FALSE)</f>
        <v>0</v>
      </c>
      <c r="H14" s="44">
        <f>VLOOKUP($B14,[2]Tariffs!$A$1:$I$65536,7,FALSE)</f>
        <v>150.41</v>
      </c>
      <c r="I14" s="44">
        <f>VLOOKUP($B14,[2]Tariffs!$A$1:$I$65536,8,FALSE)</f>
        <v>0</v>
      </c>
      <c r="J14" s="44">
        <f>VLOOKUP($B14,[2]Tariffs!$A$1:$I$65536,9,FALSE)</f>
        <v>0</v>
      </c>
      <c r="K14" s="44">
        <f t="shared" si="0"/>
        <v>0</v>
      </c>
      <c r="L14" s="49"/>
      <c r="M14" s="47">
        <f>VLOOKUP(B14,[2]Summary!$A$1:$I$65536,9,FALSE)</f>
        <v>2.1786262873998519</v>
      </c>
      <c r="N14" s="47">
        <f>VLOOKUP(B14,[3]Summary!$A$1:$T$65536,9,FALSE)</f>
        <v>2.7113011168497603</v>
      </c>
      <c r="O14" s="50">
        <f t="shared" si="1"/>
        <v>-0.19646465165360139</v>
      </c>
      <c r="P14" s="51">
        <f>VLOOKUP(B14,[2]Summary!$A$1:$IJ$65536,10,FALSE)</f>
        <v>1533.7580668713595</v>
      </c>
      <c r="Q14" s="52" t="str">
        <f>'Detailed Breakdown'!AW62&amp;" and "&amp;'Detailed Breakdown'!AX62</f>
        <v>Gone up mainly due to Table 1041: load characteristics (Load Factor), and Gone down mainly due to Table 1041: load characteristics (Coincidence Factor),Table 1053: volumes and mpans etc forecast,Table 1076: allowed revenue,</v>
      </c>
    </row>
    <row r="15" spans="1:17" ht="28.5" x14ac:dyDescent="0.2">
      <c r="A15" s="40"/>
      <c r="B15" s="41" t="s">
        <v>23</v>
      </c>
      <c r="C15" s="42"/>
      <c r="D15" s="43">
        <f>VLOOKUP($B15,[1]Tariffs!$A$15:$I$42,3,FALSE)</f>
        <v>0</v>
      </c>
      <c r="E15" s="44">
        <f>VLOOKUP($B15,[2]Tariffs!$A:$I,4,FALSE)</f>
        <v>12.048999999999999</v>
      </c>
      <c r="F15" s="44">
        <f>VLOOKUP($B15,[2]Tariffs!$A$1:$I$65536,5,FALSE)</f>
        <v>1.1910000000000001</v>
      </c>
      <c r="G15" s="44">
        <f>VLOOKUP($B15,[2]Tariffs!$A$1:$I$65536,6,FALSE)</f>
        <v>0.11</v>
      </c>
      <c r="H15" s="44">
        <f>VLOOKUP($B15,[2]Tariffs!$A$1:$I$65536,7,FALSE)</f>
        <v>9.9700000000000006</v>
      </c>
      <c r="I15" s="44">
        <f>VLOOKUP($B15,[2]Tariffs!$A$1:$I$65536,8,FALSE)</f>
        <v>2.78</v>
      </c>
      <c r="J15" s="44">
        <f>VLOOKUP($B15,[2]Tariffs!$A$1:$I$65536,9,FALSE)</f>
        <v>0.42699999999999999</v>
      </c>
      <c r="K15" s="44">
        <f t="shared" si="0"/>
        <v>2.78</v>
      </c>
      <c r="L15" s="54"/>
      <c r="M15" s="47">
        <f>VLOOKUP(B15,[2]Summary!$A$1:$I$65536,9,FALSE)</f>
        <v>2.1878417499210112</v>
      </c>
      <c r="N15" s="47">
        <f>VLOOKUP(B15,[3]Summary!$A$1:$T$65536,9,FALSE)</f>
        <v>2.7467852424515438</v>
      </c>
      <c r="O15" s="50">
        <f t="shared" si="1"/>
        <v>-0.20349005954017274</v>
      </c>
      <c r="P15" s="51">
        <f>VLOOKUP(B15,[2]Summary!$A$1:$IJ$65536,10,FALSE)</f>
        <v>8899.4765362177532</v>
      </c>
      <c r="Q15" s="52" t="str">
        <f>'Detailed Breakdown'!AW63&amp;" and "&amp;'Detailed Breakdown'!AX63</f>
        <v>No factors contributing to greater than 2% upward change. and No factors contributing to greater than 2% downward change.</v>
      </c>
    </row>
    <row r="16" spans="1:17" ht="28.5" x14ac:dyDescent="0.2">
      <c r="A16" s="40"/>
      <c r="B16" s="41" t="s">
        <v>24</v>
      </c>
      <c r="C16" s="42"/>
      <c r="D16" s="43">
        <f>VLOOKUP($B16,[1]Tariffs!$A$15:$I$42,3,FALSE)</f>
        <v>0</v>
      </c>
      <c r="E16" s="44">
        <f>VLOOKUP($B16,[2]Tariffs!$A:$I,4,FALSE)</f>
        <v>9.4309999999999992</v>
      </c>
      <c r="F16" s="44">
        <f>VLOOKUP($B16,[2]Tariffs!$A$1:$I$65536,5,FALSE)</f>
        <v>0.91500000000000004</v>
      </c>
      <c r="G16" s="44">
        <f>VLOOKUP($B16,[2]Tariffs!$A$1:$I$65536,6,FALSE)</f>
        <v>7.9000000000000001E-2</v>
      </c>
      <c r="H16" s="44">
        <f>VLOOKUP($B16,[2]Tariffs!$A$1:$I$65536,7,FALSE)</f>
        <v>7.54</v>
      </c>
      <c r="I16" s="44">
        <f>VLOOKUP($B16,[2]Tariffs!$A$1:$I$65536,8,FALSE)</f>
        <v>3.27</v>
      </c>
      <c r="J16" s="44">
        <f>VLOOKUP($B16,[2]Tariffs!$A$1:$I$65536,9,FALSE)</f>
        <v>0.36599999999999999</v>
      </c>
      <c r="K16" s="44">
        <f t="shared" si="0"/>
        <v>3.27</v>
      </c>
      <c r="L16" s="54"/>
      <c r="M16" s="47">
        <f>VLOOKUP(B16,[2]Summary!$A$1:$I$65536,9,FALSE)</f>
        <v>1.9276132581470375</v>
      </c>
      <c r="N16" s="47">
        <f>VLOOKUP(B16,[3]Summary!$A$1:$T$65536,9,FALSE)</f>
        <v>2.5223174984679648</v>
      </c>
      <c r="O16" s="50">
        <f t="shared" si="1"/>
        <v>-0.2357769157459938</v>
      </c>
      <c r="P16" s="51">
        <f>VLOOKUP(B16,[2]Summary!$A$1:$IJ$65536,10,FALSE)</f>
        <v>15629.99493895615</v>
      </c>
      <c r="Q16" s="52" t="str">
        <f>'Detailed Breakdown'!AW64&amp;" and "&amp;'Detailed Breakdown'!AX64</f>
        <v>No factors contributing to greater than 2% upward change. and No factors contributing to greater than 2% downward change.</v>
      </c>
    </row>
    <row r="17" spans="1:17" ht="28.5" x14ac:dyDescent="0.2">
      <c r="A17" s="40"/>
      <c r="B17" s="41" t="s">
        <v>25</v>
      </c>
      <c r="C17" s="42"/>
      <c r="D17" s="43">
        <f>VLOOKUP($B17,[1]Tariffs!$A$15:$I$42,3,FALSE)</f>
        <v>0</v>
      </c>
      <c r="E17" s="44">
        <f>VLOOKUP($B17,[2]Tariffs!$A:$I,4,FALSE)</f>
        <v>8.67</v>
      </c>
      <c r="F17" s="44">
        <f>VLOOKUP($B17,[2]Tariffs!$A$1:$I$65536,5,FALSE)</f>
        <v>0.83499999999999996</v>
      </c>
      <c r="G17" s="44">
        <f>VLOOKUP($B17,[2]Tariffs!$A$1:$I$65536,6,FALSE)</f>
        <v>6.6000000000000003E-2</v>
      </c>
      <c r="H17" s="44">
        <f>VLOOKUP($B17,[2]Tariffs!$A$1:$I$65536,7,FALSE)</f>
        <v>75.819999999999993</v>
      </c>
      <c r="I17" s="44">
        <f>VLOOKUP($B17,[2]Tariffs!$A$1:$I$65536,8,FALSE)</f>
        <v>3.3</v>
      </c>
      <c r="J17" s="44">
        <f>VLOOKUP($B17,[2]Tariffs!$A$1:$I$65536,9,FALSE)</f>
        <v>0.28599999999999998</v>
      </c>
      <c r="K17" s="44">
        <f t="shared" si="0"/>
        <v>3.3</v>
      </c>
      <c r="L17" s="54"/>
      <c r="M17" s="47">
        <f>VLOOKUP(B17,[2]Summary!$A$1:$I$65536,9,FALSE)</f>
        <v>1.5321368018228769</v>
      </c>
      <c r="N17" s="47">
        <f>VLOOKUP(B17,[3]Summary!$A$1:$T$65536,9,FALSE)</f>
        <v>2.0010906065864598</v>
      </c>
      <c r="O17" s="50">
        <f t="shared" si="1"/>
        <v>-0.23434911103977596</v>
      </c>
      <c r="P17" s="51">
        <f>VLOOKUP(B17,[2]Summary!$A$1:$IJ$65536,10,FALSE)</f>
        <v>55014.104909117545</v>
      </c>
      <c r="Q17" s="52" t="str">
        <f>'Detailed Breakdown'!AW65&amp;" and "&amp;'Detailed Breakdown'!AX65</f>
        <v>Gone up mainly due to Table 1041: load characteristics (Load Factor), and Gone down mainly due to Table 1076: allowed revenue,</v>
      </c>
    </row>
    <row r="18" spans="1:17" x14ac:dyDescent="0.2">
      <c r="A18" s="40"/>
      <c r="B18" s="41"/>
      <c r="C18" s="42"/>
      <c r="D18" s="43"/>
      <c r="E18" s="44"/>
      <c r="F18" s="44"/>
      <c r="G18" s="44"/>
      <c r="H18" s="44"/>
      <c r="I18" s="44"/>
      <c r="J18" s="44"/>
      <c r="K18" s="44"/>
      <c r="L18" s="54"/>
      <c r="M18" s="47"/>
      <c r="N18" s="47"/>
      <c r="O18" s="50"/>
      <c r="P18" s="51"/>
      <c r="Q18" s="52"/>
    </row>
    <row r="19" spans="1:17" ht="28.5" x14ac:dyDescent="0.2">
      <c r="A19" s="40"/>
      <c r="B19" s="41" t="s">
        <v>78</v>
      </c>
      <c r="C19" s="42"/>
      <c r="D19" s="43">
        <f>VLOOKUP($B19,[1]Tariffs!$A$15:$I$42,3,FALSE)</f>
        <v>8</v>
      </c>
      <c r="E19" s="44">
        <f>VLOOKUP($B19,[2]Tariffs!$A:$I,4,FALSE)</f>
        <v>2.2250000000000001</v>
      </c>
      <c r="F19" s="44">
        <f>VLOOKUP($B19,[2]Tariffs!$A$1:$I$65536,5,FALSE)</f>
        <v>0</v>
      </c>
      <c r="G19" s="44">
        <f>VLOOKUP($B19,[2]Tariffs!$A$1:$I$65536,6,FALSE)</f>
        <v>0</v>
      </c>
      <c r="H19" s="44">
        <f>VLOOKUP($B19,[2]Tariffs!$A$1:$I$65536,7,FALSE)</f>
        <v>0</v>
      </c>
      <c r="I19" s="44">
        <f>VLOOKUP($B19,[2]Tariffs!$A$1:$I$65536,8,FALSE)</f>
        <v>0</v>
      </c>
      <c r="J19" s="44">
        <f>VLOOKUP($B19,[2]Tariffs!$A$1:$I$65536,9,FALSE)</f>
        <v>0</v>
      </c>
      <c r="K19" s="44">
        <f t="shared" si="0"/>
        <v>0</v>
      </c>
      <c r="L19" s="54"/>
      <c r="M19" s="47">
        <f>VLOOKUP(B19,[2]Summary!$A$1:$I$65536,9,FALSE)</f>
        <v>2.2250000000000001</v>
      </c>
      <c r="N19" s="47">
        <f>VLOOKUP(B19,[3]Summary!$A$1:$T$65536,9,FALSE)</f>
        <v>2.6410000000000005</v>
      </c>
      <c r="O19" s="50">
        <f t="shared" si="1"/>
        <v>-0.15751609238924658</v>
      </c>
      <c r="P19" s="51">
        <f>VLOOKUP(B19,[2]Summary!$A$1:$IJ$65536,10,FALSE)</f>
        <v>328.87126472948705</v>
      </c>
      <c r="Q19" s="52" t="str">
        <f>'Detailed Breakdown'!AW67&amp;" and "&amp;'Detailed Breakdown'!AX67</f>
        <v>Gone up mainly due to Table 1041: load characteristics (Load Factor), and Gone down mainly due to Table 1076: allowed revenue,</v>
      </c>
    </row>
    <row r="20" spans="1:17" ht="28.5" x14ac:dyDescent="0.2">
      <c r="A20" s="40"/>
      <c r="B20" s="41" t="s">
        <v>79</v>
      </c>
      <c r="C20" s="42"/>
      <c r="D20" s="43">
        <f>VLOOKUP($B20,[1]Tariffs!$A$15:$I$42,3,FALSE)</f>
        <v>1</v>
      </c>
      <c r="E20" s="44">
        <f>VLOOKUP($B20,[2]Tariffs!$A:$I,4,FALSE)</f>
        <v>2.5390000000000001</v>
      </c>
      <c r="F20" s="44">
        <f>VLOOKUP($B20,[2]Tariffs!$A$1:$I$65536,5,FALSE)</f>
        <v>0</v>
      </c>
      <c r="G20" s="44">
        <f>VLOOKUP($B20,[2]Tariffs!$A$1:$I$65536,6,FALSE)</f>
        <v>0</v>
      </c>
      <c r="H20" s="44">
        <f>VLOOKUP($B20,[2]Tariffs!$A$1:$I$65536,7,FALSE)</f>
        <v>0</v>
      </c>
      <c r="I20" s="44">
        <f>VLOOKUP($B20,[2]Tariffs!$A$1:$I$65536,8,FALSE)</f>
        <v>0</v>
      </c>
      <c r="J20" s="44">
        <f>VLOOKUP($B20,[2]Tariffs!$A$1:$I$65536,9,FALSE)</f>
        <v>0</v>
      </c>
      <c r="K20" s="44">
        <f t="shared" si="0"/>
        <v>0</v>
      </c>
      <c r="L20" s="54"/>
      <c r="M20" s="47">
        <f>VLOOKUP(B20,[2]Summary!$A$1:$I$65536,9,FALSE)</f>
        <v>2.5390000000000001</v>
      </c>
      <c r="N20" s="47">
        <f>VLOOKUP(B20,[3]Summary!$A$1:$T$65536,9,FALSE)</f>
        <v>3.0270000000000001</v>
      </c>
      <c r="O20" s="50">
        <f t="shared" si="1"/>
        <v>-0.16121572514040305</v>
      </c>
      <c r="P20" s="51">
        <f>VLOOKUP(B20,[2]Summary!$A$1:$IJ$65536,10,FALSE)</f>
        <v>201.78353303400155</v>
      </c>
      <c r="Q20" s="52" t="str">
        <f>'Detailed Breakdown'!AW68&amp;" and "&amp;'Detailed Breakdown'!AX68</f>
        <v>Gone up mainly due to Table 1041: load characteristics (Load Factor), and Gone down mainly due to Table 1076: allowed revenue,</v>
      </c>
    </row>
    <row r="21" spans="1:17" ht="42.75" x14ac:dyDescent="0.2">
      <c r="A21" s="40"/>
      <c r="B21" s="41" t="s">
        <v>80</v>
      </c>
      <c r="C21" s="42"/>
      <c r="D21" s="43">
        <f>VLOOKUP($B21,[1]Tariffs!$A$15:$I$42,3,FALSE)</f>
        <v>1</v>
      </c>
      <c r="E21" s="44">
        <f>VLOOKUP($B21,[2]Tariffs!$A:$I,4,FALSE)</f>
        <v>3.7919999999999998</v>
      </c>
      <c r="F21" s="44">
        <f>VLOOKUP($B21,[2]Tariffs!$A$1:$I$65536,5,FALSE)</f>
        <v>0</v>
      </c>
      <c r="G21" s="44">
        <f>VLOOKUP($B21,[2]Tariffs!$A$1:$I$65536,6,FALSE)</f>
        <v>0</v>
      </c>
      <c r="H21" s="44">
        <f>VLOOKUP($B21,[2]Tariffs!$A$1:$I$65536,7,FALSE)</f>
        <v>0</v>
      </c>
      <c r="I21" s="44">
        <f>VLOOKUP($B21,[2]Tariffs!$A$1:$I$65536,8,FALSE)</f>
        <v>0</v>
      </c>
      <c r="J21" s="44">
        <f>VLOOKUP($B21,[2]Tariffs!$A$1:$I$65536,9,FALSE)</f>
        <v>0</v>
      </c>
      <c r="K21" s="44">
        <f t="shared" si="0"/>
        <v>0</v>
      </c>
      <c r="L21" s="54"/>
      <c r="M21" s="47">
        <f>VLOOKUP(B21,[2]Summary!$A$1:$I$65536,9,FALSE)</f>
        <v>3.7920000000000007</v>
      </c>
      <c r="N21" s="47">
        <f>VLOOKUP(B21,[3]Summary!$A$1:$T$65536,9,FALSE)</f>
        <v>4.8620000000000001</v>
      </c>
      <c r="O21" s="50">
        <f t="shared" si="1"/>
        <v>-0.22007404360345528</v>
      </c>
      <c r="P21" s="51">
        <f>VLOOKUP(B21,[2]Summary!$A$1:$IJ$65536,10,FALSE)</f>
        <v>170.76205733898144</v>
      </c>
      <c r="Q21" s="52" t="str">
        <f>'Detailed Breakdown'!AW69&amp;" and "&amp;'Detailed Breakdown'!AX69</f>
        <v>Gone up mainly due to Table 1041: load characteristics (Load Factor), and Gone down mainly due to Table 1053: volumes and mpans etc forecast,Table 1076: allowed revenue,</v>
      </c>
    </row>
    <row r="22" spans="1:17" x14ac:dyDescent="0.2">
      <c r="A22" s="40"/>
      <c r="B22" s="41" t="s">
        <v>81</v>
      </c>
      <c r="C22" s="42"/>
      <c r="D22" s="43">
        <f>VLOOKUP($B22,[1]Tariffs!$A$15:$I$42,3,FALSE)</f>
        <v>1</v>
      </c>
      <c r="E22" s="44">
        <f>VLOOKUP($B22,[2]Tariffs!$A:$I,4,FALSE)</f>
        <v>1.9550000000000001</v>
      </c>
      <c r="F22" s="44">
        <f>VLOOKUP($B22,[2]Tariffs!$A$1:$I$65536,5,FALSE)</f>
        <v>0</v>
      </c>
      <c r="G22" s="44">
        <f>VLOOKUP($B22,[2]Tariffs!$A$1:$I$65536,6,FALSE)</f>
        <v>0</v>
      </c>
      <c r="H22" s="44">
        <f>VLOOKUP($B22,[2]Tariffs!$A$1:$I$65536,7,FALSE)</f>
        <v>0</v>
      </c>
      <c r="I22" s="44">
        <f>VLOOKUP($B22,[2]Tariffs!$A$1:$I$65536,8,FALSE)</f>
        <v>0</v>
      </c>
      <c r="J22" s="44">
        <f>VLOOKUP($B22,[2]Tariffs!$A$1:$I$65536,9,FALSE)</f>
        <v>0</v>
      </c>
      <c r="K22" s="44">
        <f t="shared" si="0"/>
        <v>0</v>
      </c>
      <c r="L22" s="49"/>
      <c r="M22" s="47" t="str">
        <f>VLOOKUP(B22,[2]Summary!$A$1:$I$65536,9,FALSE)</f>
        <v/>
      </c>
      <c r="N22" s="47" t="str">
        <f>VLOOKUP(B22,[3]Summary!$A$1:$T$65536,9,FALSE)</f>
        <v/>
      </c>
      <c r="O22" s="50"/>
      <c r="P22" s="51"/>
      <c r="Q22" s="52"/>
    </row>
    <row r="23" spans="1:17" ht="28.5" x14ac:dyDescent="0.2">
      <c r="A23" s="40"/>
      <c r="B23" s="41" t="s">
        <v>26</v>
      </c>
      <c r="C23" s="42"/>
      <c r="D23" s="43">
        <f>VLOOKUP($B23,[1]Tariffs!$A$15:$I$42,3,FALSE)</f>
        <v>0</v>
      </c>
      <c r="E23" s="44">
        <f>VLOOKUP($B23,[2]Tariffs!$A:$I,4,FALSE)</f>
        <v>34.201000000000001</v>
      </c>
      <c r="F23" s="44">
        <f>VLOOKUP($B23,[2]Tariffs!$A$1:$I$65536,5,FALSE)</f>
        <v>2.202</v>
      </c>
      <c r="G23" s="44">
        <f>VLOOKUP($B23,[2]Tariffs!$A$1:$I$65536,6,FALSE)</f>
        <v>0.82799999999999996</v>
      </c>
      <c r="H23" s="44">
        <f>VLOOKUP($B23,[2]Tariffs!$A$1:$I$65536,7,FALSE)</f>
        <v>0</v>
      </c>
      <c r="I23" s="44">
        <f>VLOOKUP($B23,[2]Tariffs!$A$1:$I$65536,8,FALSE)</f>
        <v>0</v>
      </c>
      <c r="J23" s="44">
        <f>VLOOKUP($B23,[2]Tariffs!$A$1:$I$65536,9,FALSE)</f>
        <v>0</v>
      </c>
      <c r="K23" s="44">
        <f t="shared" si="0"/>
        <v>0</v>
      </c>
      <c r="L23" s="49"/>
      <c r="M23" s="47">
        <f>VLOOKUP(B23,[2]Summary!$A$1:$I$65536,9,FALSE)</f>
        <v>2.6066515964001131</v>
      </c>
      <c r="N23" s="47">
        <f>VLOOKUP(B23,[3]Summary!$A$1:$T$65536,9,FALSE)</f>
        <v>3.0565492929120763</v>
      </c>
      <c r="O23" s="50">
        <f t="shared" si="1"/>
        <v>-0.14719137609043131</v>
      </c>
      <c r="P23" s="51">
        <f>VLOOKUP(B23,[2]Summary!$A$1:$IJ$65536,10,FALSE)</f>
        <v>144975.33305692574</v>
      </c>
      <c r="Q23" s="52" t="str">
        <f>'Detailed Breakdown'!AW71&amp;" and "&amp;'Detailed Breakdown'!AX71</f>
        <v>No factors contributing to greater than 2% upward change. and No factors contributing to greater than 2% downward change.</v>
      </c>
    </row>
    <row r="24" spans="1:17" ht="15" customHeight="1" x14ac:dyDescent="0.2">
      <c r="A24" s="40"/>
      <c r="B24" s="41" t="s">
        <v>94</v>
      </c>
      <c r="C24" s="42"/>
      <c r="D24" s="43"/>
      <c r="E24" s="44">
        <f>VLOOKUP($B24,[2]Tariffs!$A:$I,4,FALSE)</f>
        <v>-0.81</v>
      </c>
      <c r="F24" s="44">
        <f>VLOOKUP($B24,[2]Tariffs!$A$1:$I$65536,5,FALSE)</f>
        <v>0</v>
      </c>
      <c r="G24" s="44">
        <f>VLOOKUP($B24,[2]Tariffs!$A$1:$I$65536,6,FALSE)</f>
        <v>0</v>
      </c>
      <c r="H24" s="44">
        <f>VLOOKUP($B24,[2]Tariffs!$A$1:$I$65536,7,FALSE)</f>
        <v>0</v>
      </c>
      <c r="I24" s="44">
        <f>VLOOKUP($B24,[2]Tariffs!$A$1:$I$65536,8,FALSE)</f>
        <v>0</v>
      </c>
      <c r="J24" s="44">
        <f>VLOOKUP($B24,[2]Tariffs!$A$1:$I$65536,9,FALSE)</f>
        <v>0</v>
      </c>
      <c r="K24" s="44">
        <f t="shared" si="0"/>
        <v>0</v>
      </c>
      <c r="L24" s="49"/>
      <c r="M24" s="47">
        <f>VLOOKUP(B24,[2]Summary!$A$1:$I$65536,9,FALSE)</f>
        <v>-0.81</v>
      </c>
      <c r="N24" s="47">
        <f>VLOOKUP("LV Generation NHH",[3]Summary!$A$1:$T$65536,9,FALSE)</f>
        <v>-0.79800000000000015</v>
      </c>
      <c r="O24" s="50">
        <f t="shared" si="1"/>
        <v>1.5037593984962294E-2</v>
      </c>
      <c r="P24" s="51">
        <f>VLOOKUP(B24,[2]Summary!$A$1:$IJ$65536,10,FALSE)</f>
        <v>-37.527766515876422</v>
      </c>
      <c r="Q24" s="55"/>
    </row>
    <row r="25" spans="1:17" ht="15" customHeight="1" x14ac:dyDescent="0.2">
      <c r="A25" s="40"/>
      <c r="B25" s="41" t="s">
        <v>51</v>
      </c>
      <c r="C25" s="42"/>
      <c r="D25" s="43">
        <f>VLOOKUP($B25,[1]Tariffs!$A$15:$I$42,3,FALSE)</f>
        <v>8</v>
      </c>
      <c r="E25" s="44">
        <f>VLOOKUP($B25,[2]Tariffs!$A:$I,4,FALSE)</f>
        <v>-0.745</v>
      </c>
      <c r="F25" s="44">
        <f>VLOOKUP($B25,[2]Tariffs!$A$1:$I$65536,5,FALSE)</f>
        <v>0</v>
      </c>
      <c r="G25" s="44">
        <f>VLOOKUP($B25,[2]Tariffs!$A$1:$I$65536,6,FALSE)</f>
        <v>0</v>
      </c>
      <c r="H25" s="44">
        <f>VLOOKUP($B25,[2]Tariffs!$A$1:$I$65536,7,FALSE)</f>
        <v>0</v>
      </c>
      <c r="I25" s="44">
        <f>VLOOKUP($B25,[2]Tariffs!$A$1:$I$65536,8,FALSE)</f>
        <v>0</v>
      </c>
      <c r="J25" s="44">
        <f>VLOOKUP($B25,[2]Tariffs!$A$1:$I$65536,9,FALSE)</f>
        <v>0</v>
      </c>
      <c r="K25" s="44">
        <f t="shared" si="0"/>
        <v>0</v>
      </c>
      <c r="L25" s="49"/>
      <c r="M25" s="47" t="str">
        <f>VLOOKUP(B25,[2]Summary!$A$1:$I$65536,9,FALSE)</f>
        <v/>
      </c>
      <c r="N25" s="47" t="str">
        <f>VLOOKUP(B25,[3]Summary!$A$1:$T$65536,9,FALSE)</f>
        <v/>
      </c>
      <c r="O25" s="50"/>
      <c r="P25" s="51" t="str">
        <f>VLOOKUP(B25,[2]Summary!$A$1:$IJ$65536,10,FALSE)</f>
        <v/>
      </c>
      <c r="Q25" s="55"/>
    </row>
    <row r="26" spans="1:17" x14ac:dyDescent="0.2">
      <c r="A26" s="40"/>
      <c r="B26" s="41" t="s">
        <v>52</v>
      </c>
      <c r="C26" s="42"/>
      <c r="D26" s="43">
        <f>VLOOKUP($B26,[1]Tariffs!$A$15:$I$42,3,FALSE)</f>
        <v>0</v>
      </c>
      <c r="E26" s="44">
        <f>VLOOKUP($B26,[2]Tariffs!$A:$I,4,FALSE)</f>
        <v>-0.81</v>
      </c>
      <c r="F26" s="44">
        <f>VLOOKUP($B26,[2]Tariffs!$A$1:$I$65536,5,FALSE)</f>
        <v>0</v>
      </c>
      <c r="G26" s="44">
        <f>VLOOKUP($B26,[2]Tariffs!$A$1:$I$65536,6,FALSE)</f>
        <v>0</v>
      </c>
      <c r="H26" s="44">
        <f>VLOOKUP($B26,[2]Tariffs!$A$1:$I$65536,7,FALSE)</f>
        <v>0</v>
      </c>
      <c r="I26" s="44">
        <f>VLOOKUP($B26,[2]Tariffs!$A$1:$I$65536,8,FALSE)</f>
        <v>0</v>
      </c>
      <c r="J26" s="44">
        <f>VLOOKUP($B26,[2]Tariffs!$A$1:$I$65536,9,FALSE)</f>
        <v>0.26500000000000001</v>
      </c>
      <c r="K26" s="44">
        <f t="shared" si="0"/>
        <v>0</v>
      </c>
      <c r="L26" s="49"/>
      <c r="M26" s="47">
        <f>VLOOKUP(B26,[2]Summary!$A$1:$I$65536,9,FALSE)</f>
        <v>-0.80060121033721865</v>
      </c>
      <c r="N26" s="47">
        <f>VLOOKUP(B26,[3]Summary!$A$1:$T$65536,9,FALSE)</f>
        <v>-0.7910016895400297</v>
      </c>
      <c r="O26" s="50">
        <f t="shared" si="1"/>
        <v>1.21359042896243E-2</v>
      </c>
      <c r="P26" s="51">
        <f>VLOOKUP(B26,[2]Summary!$A$1:$IJ$65536,10,FALSE)</f>
        <v>-522.58149888908156</v>
      </c>
      <c r="Q26" s="55"/>
    </row>
    <row r="27" spans="1:17" ht="15" customHeight="1" x14ac:dyDescent="0.2">
      <c r="A27" s="40"/>
      <c r="B27" s="41" t="s">
        <v>53</v>
      </c>
      <c r="C27" s="42"/>
      <c r="D27" s="43">
        <f>VLOOKUP($B27,[1]Tariffs!$A$15:$I$42,3,FALSE)</f>
        <v>0</v>
      </c>
      <c r="E27" s="44">
        <f>VLOOKUP($B27,[2]Tariffs!$A:$I,4,FALSE)</f>
        <v>-6.5110000000000001</v>
      </c>
      <c r="F27" s="44">
        <f>VLOOKUP($B27,[2]Tariffs!$A$1:$I$65536,5,FALSE)</f>
        <v>-0.64400000000000002</v>
      </c>
      <c r="G27" s="44">
        <f>VLOOKUP($B27,[2]Tariffs!$A$1:$I$65536,6,FALSE)</f>
        <v>-9.8000000000000004E-2</v>
      </c>
      <c r="H27" s="44">
        <f>VLOOKUP($B27,[2]Tariffs!$A$1:$I$65536,7,FALSE)</f>
        <v>0</v>
      </c>
      <c r="I27" s="44">
        <f>VLOOKUP($B27,[2]Tariffs!$A$1:$I$65536,8,FALSE)</f>
        <v>0</v>
      </c>
      <c r="J27" s="44">
        <f>VLOOKUP($B27,[2]Tariffs!$A$1:$I$65536,9,FALSE)</f>
        <v>0.26500000000000001</v>
      </c>
      <c r="K27" s="44">
        <f t="shared" si="0"/>
        <v>0</v>
      </c>
      <c r="L27" s="49"/>
      <c r="M27" s="47">
        <f>VLOOKUP(B27,[2]Summary!$A$1:$I$65536,9,FALSE)</f>
        <v>-0.78412870399018453</v>
      </c>
      <c r="N27" s="47">
        <f>VLOOKUP(B27,[3]Summary!$A$1:$T$65536,9,FALSE)</f>
        <v>-0.7901452754502587</v>
      </c>
      <c r="O27" s="50">
        <f t="shared" si="1"/>
        <v>-7.6145129851541427E-3</v>
      </c>
      <c r="P27" s="51">
        <f>VLOOKUP(B27,[2]Summary!$A$1:$IJ$65536,10,FALSE)</f>
        <v>-1351.0380001209551</v>
      </c>
      <c r="Q27" s="55"/>
    </row>
    <row r="28" spans="1:17" ht="15" customHeight="1" x14ac:dyDescent="0.2">
      <c r="A28" s="40"/>
      <c r="B28" s="41" t="s">
        <v>54</v>
      </c>
      <c r="C28" s="42"/>
      <c r="D28" s="43">
        <f>VLOOKUP($B28,[1]Tariffs!$A$15:$I$42,3,FALSE)</f>
        <v>0</v>
      </c>
      <c r="E28" s="44">
        <f>VLOOKUP($B28,[2]Tariffs!$A:$I,4,FALSE)</f>
        <v>-0.745</v>
      </c>
      <c r="F28" s="44">
        <f>VLOOKUP($B28,[2]Tariffs!$A$1:$I$65536,5,FALSE)</f>
        <v>0</v>
      </c>
      <c r="G28" s="44">
        <f>VLOOKUP($B28,[2]Tariffs!$A$1:$I$65536,6,FALSE)</f>
        <v>0</v>
      </c>
      <c r="H28" s="44">
        <f>VLOOKUP($B28,[2]Tariffs!$A$1:$I$65536,7,FALSE)</f>
        <v>0</v>
      </c>
      <c r="I28" s="44">
        <f>VLOOKUP($B28,[2]Tariffs!$A$1:$I$65536,8,FALSE)</f>
        <v>0</v>
      </c>
      <c r="J28" s="44">
        <f>VLOOKUP($B28,[2]Tariffs!$A$1:$I$65536,9,FALSE)</f>
        <v>0.23200000000000001</v>
      </c>
      <c r="K28" s="44">
        <f t="shared" si="0"/>
        <v>0</v>
      </c>
      <c r="L28" s="49"/>
      <c r="M28" s="47">
        <f>VLOOKUP(B28,[2]Summary!$A$1:$I$65536,9,FALSE)</f>
        <v>-0.74500000000000011</v>
      </c>
      <c r="N28" s="47" t="str">
        <f>VLOOKUP(B28,[3]Summary!$A$1:$T$65536,9,FALSE)</f>
        <v/>
      </c>
      <c r="O28" s="50"/>
      <c r="P28" s="51">
        <f>VLOOKUP(B28,[2]Summary!$A$1:$IJ$65536,10,FALSE)</f>
        <v>-280.64895000000001</v>
      </c>
      <c r="Q28" s="55"/>
    </row>
    <row r="29" spans="1:17" ht="15" customHeight="1" x14ac:dyDescent="0.2">
      <c r="A29" s="40"/>
      <c r="B29" s="41" t="s">
        <v>55</v>
      </c>
      <c r="C29" s="42"/>
      <c r="D29" s="43">
        <f>VLOOKUP($B29,[1]Tariffs!$A$15:$I$42,3,FALSE)</f>
        <v>0</v>
      </c>
      <c r="E29" s="44">
        <f>VLOOKUP($B29,[2]Tariffs!$A:$I,4,FALSE)</f>
        <v>-6.0039999999999996</v>
      </c>
      <c r="F29" s="44">
        <f>VLOOKUP($B29,[2]Tariffs!$A$1:$I$65536,5,FALSE)</f>
        <v>-0.58899999999999997</v>
      </c>
      <c r="G29" s="44">
        <f>VLOOKUP($B29,[2]Tariffs!$A$1:$I$65536,6,FALSE)</f>
        <v>-0.09</v>
      </c>
      <c r="H29" s="44">
        <f>VLOOKUP($B29,[2]Tariffs!$A$1:$I$65536,7,FALSE)</f>
        <v>0</v>
      </c>
      <c r="I29" s="44">
        <f>VLOOKUP($B29,[2]Tariffs!$A$1:$I$65536,8,FALSE)</f>
        <v>0</v>
      </c>
      <c r="J29" s="44">
        <f>VLOOKUP($B29,[2]Tariffs!$A$1:$I$65536,9,FALSE)</f>
        <v>0.23200000000000001</v>
      </c>
      <c r="K29" s="44">
        <f t="shared" si="0"/>
        <v>0</v>
      </c>
      <c r="L29" s="49"/>
      <c r="M29" s="47" t="str">
        <f>VLOOKUP(B29,[2]Summary!$A$1:$I$65536,9,FALSE)</f>
        <v/>
      </c>
      <c r="N29" s="47" t="str">
        <f>VLOOKUP(B29,[3]Summary!$A$1:$T$65536,9,FALSE)</f>
        <v/>
      </c>
      <c r="O29" s="50"/>
      <c r="P29" s="51" t="str">
        <f>VLOOKUP(B29,[2]Summary!$A$1:$IJ$65536,10,FALSE)</f>
        <v/>
      </c>
      <c r="Q29" s="55"/>
    </row>
    <row r="30" spans="1:17" x14ac:dyDescent="0.2">
      <c r="A30" s="40"/>
      <c r="B30" s="41" t="s">
        <v>56</v>
      </c>
      <c r="C30" s="42"/>
      <c r="D30" s="43">
        <f>VLOOKUP($B30,[1]Tariffs!$A$15:$I$42,3,FALSE)</f>
        <v>0</v>
      </c>
      <c r="E30" s="44">
        <f>VLOOKUP($B30,[2]Tariffs!$A:$I,4,FALSE)</f>
        <v>-0.502</v>
      </c>
      <c r="F30" s="44">
        <f>VLOOKUP($B30,[2]Tariffs!$A$1:$I$65536,5,FALSE)</f>
        <v>0</v>
      </c>
      <c r="G30" s="44">
        <f>VLOOKUP($B30,[2]Tariffs!$A$1:$I$65536,6,FALSE)</f>
        <v>0</v>
      </c>
      <c r="H30" s="44">
        <f>VLOOKUP($B30,[2]Tariffs!$A$1:$I$65536,7,FALSE)</f>
        <v>36.630000000000003</v>
      </c>
      <c r="I30" s="44">
        <f>VLOOKUP($B30,[2]Tariffs!$A$1:$I$65536,8,FALSE)</f>
        <v>0</v>
      </c>
      <c r="J30" s="44">
        <f>VLOOKUP($B30,[2]Tariffs!$A$1:$I$65536,9,FALSE)</f>
        <v>0.189</v>
      </c>
      <c r="K30" s="44">
        <f t="shared" si="0"/>
        <v>0</v>
      </c>
      <c r="L30" s="49"/>
      <c r="M30" s="47">
        <f>VLOOKUP(B30,[2]Summary!$A$1:$I$65536,9,FALSE)</f>
        <v>-0.49023786812665526</v>
      </c>
      <c r="N30" s="47">
        <f>VLOOKUP(B30,[3]Summary!$A$1:$T$65536,9,FALSE)</f>
        <v>-0.48410258142935148</v>
      </c>
      <c r="O30" s="50">
        <f t="shared" si="1"/>
        <v>1.2673526092731979E-2</v>
      </c>
      <c r="P30" s="51">
        <f>VLOOKUP(B30,[2]Summary!$A$1:$IJ$65536,10,FALSE)</f>
        <v>-8093.9523562812456</v>
      </c>
      <c r="Q30" s="55"/>
    </row>
    <row r="31" spans="1:17" x14ac:dyDescent="0.2">
      <c r="A31" s="40"/>
      <c r="B31" s="41" t="s">
        <v>57</v>
      </c>
      <c r="C31" s="42"/>
      <c r="D31" s="43">
        <f>VLOOKUP($B31,[1]Tariffs!$A$15:$I$42,3,FALSE)</f>
        <v>0</v>
      </c>
      <c r="E31" s="44">
        <f>VLOOKUP($B31,[2]Tariffs!$A:$I,4,FALSE)</f>
        <v>-4.13</v>
      </c>
      <c r="F31" s="44">
        <f>VLOOKUP($B31,[2]Tariffs!$A$1:$I$65536,5,FALSE)</f>
        <v>-0.38100000000000001</v>
      </c>
      <c r="G31" s="44">
        <f>VLOOKUP($B31,[2]Tariffs!$A$1:$I$65536,6,FALSE)</f>
        <v>-6.2E-2</v>
      </c>
      <c r="H31" s="44">
        <f>VLOOKUP($B31,[2]Tariffs!$A$1:$I$65536,7,FALSE)</f>
        <v>36.630000000000003</v>
      </c>
      <c r="I31" s="44">
        <f>VLOOKUP($B31,[2]Tariffs!$A$1:$I$65536,8,FALSE)</f>
        <v>0</v>
      </c>
      <c r="J31" s="44">
        <f>VLOOKUP($B31,[2]Tariffs!$A$1:$I$65536,9,FALSE)</f>
        <v>0.189</v>
      </c>
      <c r="K31" s="44">
        <f t="shared" si="0"/>
        <v>0</v>
      </c>
      <c r="L31" s="49"/>
      <c r="M31" s="47">
        <f>VLOOKUP(B31,[2]Summary!$A$1:$I$65536,9,FALSE)</f>
        <v>-0.56009060023856805</v>
      </c>
      <c r="N31" s="47">
        <f>VLOOKUP(B31,[3]Summary!$A$1:$T$65536,9,FALSE)</f>
        <v>-0.50650621281966746</v>
      </c>
      <c r="O31" s="50">
        <f t="shared" si="1"/>
        <v>0.10579216219402698</v>
      </c>
      <c r="P31" s="51">
        <f>VLOOKUP(B31,[2]Summary!$A$1:$IJ$65536,10,FALSE)</f>
        <v>-21027.344115352746</v>
      </c>
      <c r="Q31" s="55"/>
    </row>
    <row r="32" spans="1:17" x14ac:dyDescent="0.2">
      <c r="A32" s="40"/>
      <c r="B32" s="41"/>
      <c r="C32" s="42"/>
      <c r="D32" s="43"/>
      <c r="E32" s="44"/>
      <c r="F32" s="44"/>
      <c r="G32" s="44"/>
      <c r="H32" s="44"/>
      <c r="I32" s="44"/>
      <c r="J32" s="44"/>
      <c r="K32" s="44"/>
      <c r="L32" s="49"/>
      <c r="M32" s="47"/>
      <c r="N32" s="47"/>
      <c r="O32" s="53"/>
      <c r="P32" s="51"/>
      <c r="Q32" s="55"/>
    </row>
    <row r="33" spans="1:17" ht="15" customHeight="1" x14ac:dyDescent="0.2">
      <c r="A33" s="40"/>
      <c r="B33" s="41"/>
      <c r="C33" s="42"/>
      <c r="D33" s="43"/>
      <c r="E33" s="44"/>
      <c r="F33" s="44"/>
      <c r="G33" s="44"/>
      <c r="H33" s="44"/>
      <c r="I33" s="44"/>
      <c r="J33" s="44"/>
      <c r="K33" s="44"/>
      <c r="L33" s="49"/>
      <c r="M33" s="47"/>
      <c r="N33" s="47"/>
      <c r="O33" s="53"/>
      <c r="P33" s="51"/>
      <c r="Q33" s="55"/>
    </row>
  </sheetData>
  <mergeCells count="2">
    <mergeCell ref="B4:L4"/>
    <mergeCell ref="M4:Q4"/>
  </mergeCells>
  <conditionalFormatting sqref="E6:L33">
    <cfRule type="cellIs" dxfId="1" priority="3" stopIfTrue="1" operator="equal">
      <formula>0</formula>
    </cfRule>
    <cfRule type="cellIs" dxfId="0" priority="4" stopIfTrue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8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Instructions</vt:lpstr>
      <vt:lpstr>Detailed Breakdown</vt:lpstr>
      <vt:lpstr>Summary</vt:lpstr>
      <vt:lpstr>'Detailed Breakdown'!Print_Area</vt:lpstr>
    </vt:vector>
  </TitlesOfParts>
  <Company>IBERDROLA S.A.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fo064216</dc:creator>
  <cp:lastModifiedBy>Wornell, Dave I.</cp:lastModifiedBy>
  <cp:lastPrinted>2014-12-10T19:45:09Z</cp:lastPrinted>
  <dcterms:created xsi:type="dcterms:W3CDTF">2012-04-17T13:56:47Z</dcterms:created>
  <dcterms:modified xsi:type="dcterms:W3CDTF">2014-12-18T11:29:15Z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</Properties>
</file>