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495" yWindow="285" windowWidth="14250" windowHeight="9720" activeTab="1"/>
  </bookViews>
  <sheets>
    <sheet name="Instructions" sheetId="4" r:id="rId1"/>
    <sheet name="Detailed Breakdown" sheetId="2" r:id="rId2"/>
    <sheet name="Summary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Q22" i="3" l="1"/>
  <c r="Q23" i="3"/>
  <c r="G7" i="3"/>
  <c r="I7" i="3"/>
  <c r="J7" i="3"/>
  <c r="F8" i="3"/>
  <c r="G8" i="3"/>
  <c r="H8" i="3"/>
  <c r="I8" i="3"/>
  <c r="J8" i="3"/>
  <c r="F9" i="3"/>
  <c r="G9" i="3"/>
  <c r="I9" i="3"/>
  <c r="J9" i="3"/>
  <c r="G10" i="3"/>
  <c r="I10" i="3"/>
  <c r="J10" i="3"/>
  <c r="F11" i="3"/>
  <c r="G11" i="3"/>
  <c r="H11" i="3"/>
  <c r="I11" i="3"/>
  <c r="J11" i="3"/>
  <c r="G12" i="3"/>
  <c r="I12" i="3"/>
  <c r="J12" i="3"/>
  <c r="G13" i="3"/>
  <c r="I13" i="3"/>
  <c r="J13" i="3"/>
  <c r="G14" i="3"/>
  <c r="I14" i="3"/>
  <c r="J14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H23" i="3"/>
  <c r="I23" i="3"/>
  <c r="J23" i="3"/>
  <c r="F24" i="3"/>
  <c r="G24" i="3"/>
  <c r="I24" i="3"/>
  <c r="J24" i="3"/>
  <c r="F25" i="3"/>
  <c r="G25" i="3"/>
  <c r="I25" i="3"/>
  <c r="J25" i="3"/>
  <c r="F26" i="3"/>
  <c r="G26" i="3"/>
  <c r="I26" i="3"/>
  <c r="I27" i="3"/>
  <c r="F28" i="3"/>
  <c r="G28" i="3"/>
  <c r="I28" i="3"/>
  <c r="I29" i="3"/>
  <c r="F30" i="3"/>
  <c r="G30" i="3"/>
  <c r="I30" i="3"/>
  <c r="I31" i="3"/>
  <c r="F6" i="3"/>
  <c r="G6" i="3"/>
  <c r="I6" i="3"/>
  <c r="J6" i="3"/>
  <c r="AU8" i="2" l="1"/>
  <c r="AV8" i="2"/>
  <c r="AU9" i="2"/>
  <c r="AV9" i="2"/>
  <c r="AU10" i="2"/>
  <c r="AV10" i="2"/>
  <c r="AU11" i="2"/>
  <c r="AV11" i="2"/>
  <c r="AU12" i="2"/>
  <c r="AV12" i="2"/>
  <c r="AU13" i="2"/>
  <c r="AV13" i="2"/>
  <c r="AU14" i="2"/>
  <c r="AV14" i="2"/>
  <c r="AU15" i="2"/>
  <c r="AV15" i="2"/>
  <c r="AU16" i="2"/>
  <c r="AV16" i="2"/>
  <c r="AU17" i="2"/>
  <c r="AV17" i="2"/>
  <c r="AU18" i="2"/>
  <c r="AV18" i="2"/>
  <c r="AU19" i="2"/>
  <c r="AV19" i="2"/>
  <c r="AU20" i="2"/>
  <c r="AV20" i="2"/>
  <c r="AU21" i="2"/>
  <c r="AV21" i="2"/>
  <c r="AU22" i="2"/>
  <c r="AV22" i="2"/>
  <c r="AU23" i="2"/>
  <c r="AV23" i="2"/>
  <c r="AU24" i="2"/>
  <c r="AV24" i="2"/>
  <c r="AV7" i="2"/>
  <c r="AU7" i="2"/>
  <c r="D53" i="2" l="1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AU64" i="2" s="1"/>
  <c r="E64" i="2"/>
  <c r="AV64" i="2" s="1"/>
  <c r="D65" i="2"/>
  <c r="E65" i="2"/>
  <c r="D66" i="2"/>
  <c r="E66" i="2"/>
  <c r="D67" i="2"/>
  <c r="E67" i="2"/>
  <c r="D68" i="2"/>
  <c r="E68" i="2"/>
  <c r="D69" i="2"/>
  <c r="E69" i="2"/>
  <c r="E52" i="2"/>
  <c r="D52" i="2"/>
  <c r="D8" i="3" l="1"/>
  <c r="D9" i="3"/>
  <c r="D10" i="3"/>
  <c r="D11" i="3"/>
  <c r="D12" i="3"/>
  <c r="D13" i="3"/>
  <c r="D14" i="3"/>
  <c r="D15" i="3"/>
  <c r="D16" i="3"/>
  <c r="D17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7" i="3"/>
  <c r="D6" i="3"/>
  <c r="AW64" i="2" l="1"/>
  <c r="AX64" i="2"/>
  <c r="AY64" i="2"/>
  <c r="AZ64" i="2"/>
  <c r="B53" i="2"/>
  <c r="B54" i="2"/>
  <c r="B55" i="2"/>
  <c r="B56" i="2"/>
  <c r="B57" i="2"/>
  <c r="B58" i="2"/>
  <c r="B59" i="2"/>
  <c r="B60" i="2"/>
  <c r="B61" i="2"/>
  <c r="B62" i="2"/>
  <c r="B63" i="2"/>
  <c r="B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B65" i="2"/>
  <c r="B66" i="2"/>
  <c r="B67" i="2"/>
  <c r="B68" i="2"/>
  <c r="B69" i="2"/>
  <c r="B52" i="2"/>
  <c r="F44" i="2" l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F30" i="2"/>
  <c r="H31" i="2"/>
  <c r="J30" i="2"/>
  <c r="J36" i="2"/>
  <c r="G52" i="2" l="1"/>
  <c r="F52" i="2"/>
  <c r="AO68" i="2"/>
  <c r="AN68" i="2"/>
  <c r="AK68" i="2"/>
  <c r="AJ68" i="2"/>
  <c r="AG68" i="2"/>
  <c r="AF68" i="2"/>
  <c r="K58" i="2"/>
  <c r="J58" i="2"/>
  <c r="I53" i="2"/>
  <c r="H53" i="2"/>
  <c r="K52" i="2"/>
  <c r="J52" i="2"/>
  <c r="AQ68" i="2"/>
  <c r="AP68" i="2"/>
  <c r="AM68" i="2"/>
  <c r="AL68" i="2"/>
  <c r="AI68" i="2"/>
  <c r="AH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AQ67" i="2"/>
  <c r="AO67" i="2"/>
  <c r="AL67" i="2"/>
  <c r="AM67" i="2"/>
  <c r="AJ67" i="2"/>
  <c r="AK67" i="2"/>
  <c r="AH67" i="2"/>
  <c r="AI67" i="2"/>
  <c r="AF67" i="2"/>
  <c r="AG67" i="2"/>
  <c r="AD67" i="2"/>
  <c r="AE67" i="2"/>
  <c r="AB67" i="2"/>
  <c r="AC67" i="2"/>
  <c r="Z67" i="2"/>
  <c r="AA67" i="2"/>
  <c r="X67" i="2"/>
  <c r="Y67" i="2"/>
  <c r="W67" i="2"/>
  <c r="T67" i="2"/>
  <c r="U67" i="2"/>
  <c r="R67" i="2"/>
  <c r="S67" i="2"/>
  <c r="P67" i="2"/>
  <c r="Q67" i="2"/>
  <c r="N67" i="2"/>
  <c r="O67" i="2"/>
  <c r="L67" i="2"/>
  <c r="M67" i="2"/>
  <c r="J67" i="2"/>
  <c r="K67" i="2"/>
  <c r="H67" i="2"/>
  <c r="I67" i="2"/>
  <c r="F67" i="2"/>
  <c r="G67" i="2"/>
  <c r="AQ66" i="2"/>
  <c r="AO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W47" i="2"/>
  <c r="V47" i="2"/>
  <c r="W43" i="2"/>
  <c r="V43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V27" i="2"/>
  <c r="V67" i="2" s="1"/>
  <c r="K47" i="2"/>
  <c r="J47" i="2"/>
  <c r="K43" i="2"/>
  <c r="J43" i="2"/>
  <c r="K41" i="2"/>
  <c r="J41" i="2"/>
  <c r="K40" i="2"/>
  <c r="J40" i="2"/>
  <c r="K39" i="2"/>
  <c r="J39" i="2"/>
  <c r="K38" i="2"/>
  <c r="J38" i="2"/>
  <c r="K37" i="2"/>
  <c r="J37" i="2"/>
  <c r="K36" i="2"/>
  <c r="K35" i="2"/>
  <c r="J35" i="2"/>
  <c r="K34" i="2"/>
  <c r="J34" i="2"/>
  <c r="K33" i="2"/>
  <c r="J33" i="2"/>
  <c r="K32" i="2"/>
  <c r="J32" i="2"/>
  <c r="K31" i="2"/>
  <c r="J31" i="2"/>
  <c r="K30" i="2"/>
  <c r="I47" i="2"/>
  <c r="H47" i="2"/>
  <c r="I43" i="2"/>
  <c r="H43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I30" i="2"/>
  <c r="H30" i="2"/>
  <c r="G47" i="2"/>
  <c r="F47" i="2"/>
  <c r="G43" i="2"/>
  <c r="F43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D49" i="2"/>
  <c r="AV67" i="2" l="1"/>
  <c r="AZ67" i="2" s="1"/>
  <c r="AX67" i="2" s="1"/>
  <c r="AV68" i="2"/>
  <c r="AZ68" i="2" s="1"/>
  <c r="AX68" i="2" s="1"/>
  <c r="J49" i="2"/>
  <c r="AU68" i="2"/>
  <c r="AY68" i="2" s="1"/>
  <c r="AW68" i="2" s="1"/>
  <c r="AV66" i="2"/>
  <c r="F49" i="2"/>
  <c r="G53" i="2"/>
  <c r="F53" i="2"/>
  <c r="F54" i="2"/>
  <c r="G54" i="2"/>
  <c r="G55" i="2"/>
  <c r="F55" i="2"/>
  <c r="F56" i="2"/>
  <c r="G56" i="2"/>
  <c r="G57" i="2"/>
  <c r="F57" i="2"/>
  <c r="G58" i="2"/>
  <c r="F58" i="2"/>
  <c r="F59" i="2"/>
  <c r="G59" i="2"/>
  <c r="G60" i="2"/>
  <c r="F60" i="2"/>
  <c r="F61" i="2"/>
  <c r="G61" i="2"/>
  <c r="G62" i="2"/>
  <c r="F62" i="2"/>
  <c r="F63" i="2"/>
  <c r="G63" i="2"/>
  <c r="F65" i="2"/>
  <c r="G65" i="2"/>
  <c r="F69" i="2"/>
  <c r="G69" i="2"/>
  <c r="I52" i="2"/>
  <c r="H52" i="2"/>
  <c r="J59" i="2"/>
  <c r="K59" i="2"/>
  <c r="K60" i="2"/>
  <c r="J60" i="2"/>
  <c r="J61" i="2"/>
  <c r="K61" i="2"/>
  <c r="K62" i="2"/>
  <c r="J62" i="2"/>
  <c r="J63" i="2"/>
  <c r="K63" i="2"/>
  <c r="J65" i="2"/>
  <c r="K65" i="2"/>
  <c r="J69" i="2"/>
  <c r="K69" i="2"/>
  <c r="V66" i="2"/>
  <c r="H54" i="2"/>
  <c r="I54" i="2"/>
  <c r="I55" i="2"/>
  <c r="H55" i="2"/>
  <c r="H56" i="2"/>
  <c r="I56" i="2"/>
  <c r="I57" i="2"/>
  <c r="H57" i="2"/>
  <c r="I58" i="2"/>
  <c r="H58" i="2"/>
  <c r="H59" i="2"/>
  <c r="I59" i="2"/>
  <c r="I60" i="2"/>
  <c r="H60" i="2"/>
  <c r="H61" i="2"/>
  <c r="I61" i="2"/>
  <c r="I62" i="2"/>
  <c r="H62" i="2"/>
  <c r="H63" i="2"/>
  <c r="I63" i="2"/>
  <c r="H65" i="2"/>
  <c r="I65" i="2"/>
  <c r="H69" i="2"/>
  <c r="I69" i="2"/>
  <c r="K53" i="2"/>
  <c r="J53" i="2"/>
  <c r="J54" i="2"/>
  <c r="K54" i="2"/>
  <c r="K55" i="2"/>
  <c r="J55" i="2"/>
  <c r="J56" i="2"/>
  <c r="K56" i="2"/>
  <c r="K57" i="2"/>
  <c r="J57" i="2"/>
  <c r="V49" i="2"/>
  <c r="W52" i="2"/>
  <c r="V52" i="2"/>
  <c r="W53" i="2"/>
  <c r="V53" i="2"/>
  <c r="V54" i="2"/>
  <c r="W54" i="2"/>
  <c r="W55" i="2"/>
  <c r="V55" i="2"/>
  <c r="V56" i="2"/>
  <c r="W56" i="2"/>
  <c r="V57" i="2"/>
  <c r="W57" i="2"/>
  <c r="W58" i="2"/>
  <c r="V58" i="2"/>
  <c r="V59" i="2"/>
  <c r="W59" i="2"/>
  <c r="W60" i="2"/>
  <c r="V60" i="2"/>
  <c r="V61" i="2"/>
  <c r="W61" i="2"/>
  <c r="W62" i="2"/>
  <c r="V62" i="2"/>
  <c r="V63" i="2"/>
  <c r="W63" i="2"/>
  <c r="V65" i="2"/>
  <c r="W65" i="2"/>
  <c r="V69" i="2"/>
  <c r="W69" i="2"/>
  <c r="H49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U47" i="2"/>
  <c r="T47" i="2"/>
  <c r="S47" i="2"/>
  <c r="R47" i="2"/>
  <c r="Q47" i="2"/>
  <c r="P47" i="2"/>
  <c r="O47" i="2"/>
  <c r="N47" i="2"/>
  <c r="M47" i="2"/>
  <c r="L47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U43" i="2"/>
  <c r="T43" i="2"/>
  <c r="S43" i="2"/>
  <c r="R43" i="2"/>
  <c r="Q43" i="2"/>
  <c r="P43" i="2"/>
  <c r="O43" i="2"/>
  <c r="N43" i="2"/>
  <c r="M43" i="2"/>
  <c r="L43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U41" i="2"/>
  <c r="T41" i="2"/>
  <c r="S41" i="2"/>
  <c r="R41" i="2"/>
  <c r="Q41" i="2"/>
  <c r="P41" i="2"/>
  <c r="O41" i="2"/>
  <c r="N41" i="2"/>
  <c r="M41" i="2"/>
  <c r="L41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U40" i="2"/>
  <c r="T40" i="2"/>
  <c r="S40" i="2"/>
  <c r="R40" i="2"/>
  <c r="Q40" i="2"/>
  <c r="P40" i="2"/>
  <c r="O40" i="2"/>
  <c r="N40" i="2"/>
  <c r="M40" i="2"/>
  <c r="L40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U39" i="2"/>
  <c r="T39" i="2"/>
  <c r="S39" i="2"/>
  <c r="R39" i="2"/>
  <c r="Q39" i="2"/>
  <c r="P39" i="2"/>
  <c r="O39" i="2"/>
  <c r="N39" i="2"/>
  <c r="M39" i="2"/>
  <c r="L39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U38" i="2"/>
  <c r="T38" i="2"/>
  <c r="S38" i="2"/>
  <c r="R38" i="2"/>
  <c r="Q38" i="2"/>
  <c r="P38" i="2"/>
  <c r="O38" i="2"/>
  <c r="N38" i="2"/>
  <c r="M38" i="2"/>
  <c r="L38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U37" i="2"/>
  <c r="T37" i="2"/>
  <c r="S37" i="2"/>
  <c r="R37" i="2"/>
  <c r="Q37" i="2"/>
  <c r="P37" i="2"/>
  <c r="O37" i="2"/>
  <c r="N37" i="2"/>
  <c r="M37" i="2"/>
  <c r="L37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U36" i="2"/>
  <c r="T36" i="2"/>
  <c r="S36" i="2"/>
  <c r="R36" i="2"/>
  <c r="Q36" i="2"/>
  <c r="P36" i="2"/>
  <c r="O36" i="2"/>
  <c r="N36" i="2"/>
  <c r="M36" i="2"/>
  <c r="L36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U35" i="2"/>
  <c r="T35" i="2"/>
  <c r="S35" i="2"/>
  <c r="R35" i="2"/>
  <c r="Q35" i="2"/>
  <c r="P35" i="2"/>
  <c r="O35" i="2"/>
  <c r="N35" i="2"/>
  <c r="M35" i="2"/>
  <c r="L35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U34" i="2"/>
  <c r="T34" i="2"/>
  <c r="S34" i="2"/>
  <c r="R34" i="2"/>
  <c r="Q34" i="2"/>
  <c r="P34" i="2"/>
  <c r="O34" i="2"/>
  <c r="N34" i="2"/>
  <c r="M34" i="2"/>
  <c r="L34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U33" i="2"/>
  <c r="T33" i="2"/>
  <c r="S33" i="2"/>
  <c r="R33" i="2"/>
  <c r="Q33" i="2"/>
  <c r="P33" i="2"/>
  <c r="O33" i="2"/>
  <c r="N33" i="2"/>
  <c r="M33" i="2"/>
  <c r="L33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U32" i="2"/>
  <c r="T32" i="2"/>
  <c r="S32" i="2"/>
  <c r="R32" i="2"/>
  <c r="Q32" i="2"/>
  <c r="P32" i="2"/>
  <c r="O32" i="2"/>
  <c r="N32" i="2"/>
  <c r="M32" i="2"/>
  <c r="L32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U31" i="2"/>
  <c r="T31" i="2"/>
  <c r="S31" i="2"/>
  <c r="R31" i="2"/>
  <c r="Q31" i="2"/>
  <c r="P31" i="2"/>
  <c r="O31" i="2"/>
  <c r="N31" i="2"/>
  <c r="M31" i="2"/>
  <c r="L31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U30" i="2"/>
  <c r="T30" i="2"/>
  <c r="S30" i="2"/>
  <c r="R30" i="2"/>
  <c r="Q30" i="2"/>
  <c r="P30" i="2"/>
  <c r="O30" i="2"/>
  <c r="N30" i="2"/>
  <c r="M30" i="2"/>
  <c r="L30" i="2"/>
  <c r="AP27" i="2"/>
  <c r="AN27" i="2"/>
  <c r="AL27" i="2"/>
  <c r="AJ27" i="2"/>
  <c r="AF27" i="2"/>
  <c r="AD27" i="2"/>
  <c r="AB27" i="2"/>
  <c r="Z27" i="2"/>
  <c r="X27" i="2"/>
  <c r="R27" i="2"/>
  <c r="P27" i="2"/>
  <c r="N27" i="2"/>
  <c r="AZ66" i="2" l="1"/>
  <c r="AX66" i="2" s="1"/>
  <c r="M52" i="2"/>
  <c r="L52" i="2"/>
  <c r="O52" i="2"/>
  <c r="N52" i="2"/>
  <c r="S52" i="2"/>
  <c r="R52" i="2"/>
  <c r="Y52" i="2"/>
  <c r="X52" i="2"/>
  <c r="AC52" i="2"/>
  <c r="AB52" i="2"/>
  <c r="AE52" i="2"/>
  <c r="AD52" i="2"/>
  <c r="AI52" i="2"/>
  <c r="AH52" i="2"/>
  <c r="AM52" i="2"/>
  <c r="AL52" i="2"/>
  <c r="AQ52" i="2"/>
  <c r="AP52" i="2"/>
  <c r="O53" i="2"/>
  <c r="N53" i="2"/>
  <c r="S53" i="2"/>
  <c r="R53" i="2"/>
  <c r="Y53" i="2"/>
  <c r="X53" i="2"/>
  <c r="AC53" i="2"/>
  <c r="AB53" i="2"/>
  <c r="AP67" i="2"/>
  <c r="AP66" i="2"/>
  <c r="AN67" i="2"/>
  <c r="AN66" i="2"/>
  <c r="Q52" i="2"/>
  <c r="P52" i="2"/>
  <c r="U52" i="2"/>
  <c r="T52" i="2"/>
  <c r="AA52" i="2"/>
  <c r="Z52" i="2"/>
  <c r="AG52" i="2"/>
  <c r="AF52" i="2"/>
  <c r="AK52" i="2"/>
  <c r="AJ52" i="2"/>
  <c r="AO52" i="2"/>
  <c r="AN52" i="2"/>
  <c r="M53" i="2"/>
  <c r="L53" i="2"/>
  <c r="Q53" i="2"/>
  <c r="P53" i="2"/>
  <c r="U53" i="2"/>
  <c r="T53" i="2"/>
  <c r="AA53" i="2"/>
  <c r="Z53" i="2"/>
  <c r="AE53" i="2"/>
  <c r="AD53" i="2"/>
  <c r="AG53" i="2"/>
  <c r="AF53" i="2"/>
  <c r="AI53" i="2"/>
  <c r="AH53" i="2"/>
  <c r="AK53" i="2"/>
  <c r="AJ53" i="2"/>
  <c r="AM53" i="2"/>
  <c r="AL53" i="2"/>
  <c r="AO53" i="2"/>
  <c r="AN53" i="2"/>
  <c r="AQ53" i="2"/>
  <c r="AP53" i="2"/>
  <c r="L54" i="2"/>
  <c r="M54" i="2"/>
  <c r="N54" i="2"/>
  <c r="O54" i="2"/>
  <c r="P54" i="2"/>
  <c r="Q54" i="2"/>
  <c r="R54" i="2"/>
  <c r="S54" i="2"/>
  <c r="T54" i="2"/>
  <c r="U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M55" i="2"/>
  <c r="L55" i="2"/>
  <c r="O55" i="2"/>
  <c r="N55" i="2"/>
  <c r="Q55" i="2"/>
  <c r="P55" i="2"/>
  <c r="S55" i="2"/>
  <c r="R55" i="2"/>
  <c r="U55" i="2"/>
  <c r="T55" i="2"/>
  <c r="Y55" i="2"/>
  <c r="X55" i="2"/>
  <c r="AA55" i="2"/>
  <c r="Z55" i="2"/>
  <c r="AC55" i="2"/>
  <c r="AB55" i="2"/>
  <c r="AE55" i="2"/>
  <c r="AD55" i="2"/>
  <c r="AG55" i="2"/>
  <c r="AF55" i="2"/>
  <c r="AI55" i="2"/>
  <c r="AH55" i="2"/>
  <c r="AK55" i="2"/>
  <c r="AJ55" i="2"/>
  <c r="AM55" i="2"/>
  <c r="AL55" i="2"/>
  <c r="AO55" i="2"/>
  <c r="AN55" i="2"/>
  <c r="AQ55" i="2"/>
  <c r="AP55" i="2"/>
  <c r="L56" i="2"/>
  <c r="M56" i="2"/>
  <c r="N56" i="2"/>
  <c r="O56" i="2"/>
  <c r="P56" i="2"/>
  <c r="Q56" i="2"/>
  <c r="R56" i="2"/>
  <c r="S56" i="2"/>
  <c r="T56" i="2"/>
  <c r="U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M57" i="2"/>
  <c r="L57" i="2"/>
  <c r="O57" i="2"/>
  <c r="N57" i="2"/>
  <c r="Q57" i="2"/>
  <c r="P57" i="2"/>
  <c r="R57" i="2"/>
  <c r="S57" i="2"/>
  <c r="T57" i="2"/>
  <c r="U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M58" i="2"/>
  <c r="L58" i="2"/>
  <c r="O58" i="2"/>
  <c r="N58" i="2"/>
  <c r="Q58" i="2"/>
  <c r="P58" i="2"/>
  <c r="S58" i="2"/>
  <c r="R58" i="2"/>
  <c r="U58" i="2"/>
  <c r="T58" i="2"/>
  <c r="Y58" i="2"/>
  <c r="X58" i="2"/>
  <c r="AA58" i="2"/>
  <c r="Z58" i="2"/>
  <c r="AC58" i="2"/>
  <c r="AB58" i="2"/>
  <c r="AE58" i="2"/>
  <c r="AD58" i="2"/>
  <c r="AG58" i="2"/>
  <c r="AF58" i="2"/>
  <c r="AI58" i="2"/>
  <c r="AH58" i="2"/>
  <c r="AK58" i="2"/>
  <c r="AJ58" i="2"/>
  <c r="AM58" i="2"/>
  <c r="AL58" i="2"/>
  <c r="AO58" i="2"/>
  <c r="AN58" i="2"/>
  <c r="AQ58" i="2"/>
  <c r="AP58" i="2"/>
  <c r="L59" i="2"/>
  <c r="M59" i="2"/>
  <c r="N59" i="2"/>
  <c r="O59" i="2"/>
  <c r="P59" i="2"/>
  <c r="Q59" i="2"/>
  <c r="R59" i="2"/>
  <c r="S59" i="2"/>
  <c r="T59" i="2"/>
  <c r="U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M60" i="2"/>
  <c r="L60" i="2"/>
  <c r="O60" i="2"/>
  <c r="N60" i="2"/>
  <c r="Q60" i="2"/>
  <c r="P60" i="2"/>
  <c r="S60" i="2"/>
  <c r="R60" i="2"/>
  <c r="U60" i="2"/>
  <c r="T60" i="2"/>
  <c r="Y60" i="2"/>
  <c r="X60" i="2"/>
  <c r="AA60" i="2"/>
  <c r="Z60" i="2"/>
  <c r="AC60" i="2"/>
  <c r="AB60" i="2"/>
  <c r="AE60" i="2"/>
  <c r="AD60" i="2"/>
  <c r="AG60" i="2"/>
  <c r="AF60" i="2"/>
  <c r="AI60" i="2"/>
  <c r="AH60" i="2"/>
  <c r="AK60" i="2"/>
  <c r="AJ60" i="2"/>
  <c r="AM60" i="2"/>
  <c r="AL60" i="2"/>
  <c r="AO60" i="2"/>
  <c r="AN60" i="2"/>
  <c r="AQ60" i="2"/>
  <c r="AP60" i="2"/>
  <c r="L61" i="2"/>
  <c r="M61" i="2"/>
  <c r="N61" i="2"/>
  <c r="O61" i="2"/>
  <c r="P61" i="2"/>
  <c r="Q61" i="2"/>
  <c r="R61" i="2"/>
  <c r="S61" i="2"/>
  <c r="T61" i="2"/>
  <c r="U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M62" i="2"/>
  <c r="L62" i="2"/>
  <c r="O62" i="2"/>
  <c r="N62" i="2"/>
  <c r="Q62" i="2"/>
  <c r="P62" i="2"/>
  <c r="S62" i="2"/>
  <c r="R62" i="2"/>
  <c r="U62" i="2"/>
  <c r="T62" i="2"/>
  <c r="Y62" i="2"/>
  <c r="X62" i="2"/>
  <c r="AA62" i="2"/>
  <c r="Z62" i="2"/>
  <c r="AC62" i="2"/>
  <c r="AB62" i="2"/>
  <c r="AE62" i="2"/>
  <c r="AD62" i="2"/>
  <c r="AG62" i="2"/>
  <c r="AF62" i="2"/>
  <c r="AI62" i="2"/>
  <c r="AH62" i="2"/>
  <c r="AK62" i="2"/>
  <c r="AJ62" i="2"/>
  <c r="AM62" i="2"/>
  <c r="AL62" i="2"/>
  <c r="AO62" i="2"/>
  <c r="AN62" i="2"/>
  <c r="AQ62" i="2"/>
  <c r="AP62" i="2"/>
  <c r="L63" i="2"/>
  <c r="M63" i="2"/>
  <c r="N63" i="2"/>
  <c r="O63" i="2"/>
  <c r="P63" i="2"/>
  <c r="Q63" i="2"/>
  <c r="R63" i="2"/>
  <c r="S63" i="2"/>
  <c r="T63" i="2"/>
  <c r="U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L65" i="2"/>
  <c r="M65" i="2"/>
  <c r="N65" i="2"/>
  <c r="O65" i="2"/>
  <c r="P65" i="2"/>
  <c r="Q65" i="2"/>
  <c r="R65" i="2"/>
  <c r="S65" i="2"/>
  <c r="T65" i="2"/>
  <c r="U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L69" i="2"/>
  <c r="M69" i="2"/>
  <c r="N69" i="2"/>
  <c r="O69" i="2"/>
  <c r="P69" i="2"/>
  <c r="Q69" i="2"/>
  <c r="R69" i="2"/>
  <c r="S69" i="2"/>
  <c r="T69" i="2"/>
  <c r="U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N49" i="2"/>
  <c r="X49" i="2"/>
  <c r="AF49" i="2"/>
  <c r="AN49" i="2"/>
  <c r="R49" i="2"/>
  <c r="AB49" i="2"/>
  <c r="AJ49" i="2"/>
  <c r="AH49" i="2"/>
  <c r="AL49" i="2"/>
  <c r="L49" i="2"/>
  <c r="Z49" i="2"/>
  <c r="AD49" i="2"/>
  <c r="AP49" i="2"/>
  <c r="T49" i="2"/>
  <c r="P49" i="2"/>
  <c r="AU53" i="2" l="1"/>
  <c r="AY53" i="2" s="1"/>
  <c r="AW53" i="2" s="1"/>
  <c r="AU69" i="2"/>
  <c r="AY69" i="2" s="1"/>
  <c r="AW69" i="2" s="1"/>
  <c r="AU61" i="2"/>
  <c r="AY61" i="2" s="1"/>
  <c r="AW61" i="2" s="1"/>
  <c r="AU59" i="2"/>
  <c r="AY59" i="2" s="1"/>
  <c r="AW59" i="2" s="1"/>
  <c r="AV57" i="2"/>
  <c r="AZ57" i="2" s="1"/>
  <c r="AX57" i="2" s="1"/>
  <c r="AV55" i="2"/>
  <c r="AZ55" i="2" s="1"/>
  <c r="AX55" i="2" s="1"/>
  <c r="AU63" i="2"/>
  <c r="AY63" i="2" s="1"/>
  <c r="AW63" i="2" s="1"/>
  <c r="AV65" i="2"/>
  <c r="AZ65" i="2" s="1"/>
  <c r="AX65" i="2" s="1"/>
  <c r="AU62" i="2"/>
  <c r="AY62" i="2" s="1"/>
  <c r="AW62" i="2" s="1"/>
  <c r="AU60" i="2"/>
  <c r="AY60" i="2" s="1"/>
  <c r="AW60" i="2" s="1"/>
  <c r="AU58" i="2"/>
  <c r="AY58" i="2" s="1"/>
  <c r="AW58" i="2" s="1"/>
  <c r="AV56" i="2"/>
  <c r="AZ56" i="2" s="1"/>
  <c r="AX56" i="2" s="1"/>
  <c r="AV54" i="2"/>
  <c r="AZ54" i="2" s="1"/>
  <c r="AX54" i="2" s="1"/>
  <c r="AU52" i="2"/>
  <c r="AY52" i="2" s="1"/>
  <c r="AW52" i="2" s="1"/>
  <c r="AU65" i="2"/>
  <c r="AY65" i="2" s="1"/>
  <c r="AW65" i="2" s="1"/>
  <c r="AV62" i="2"/>
  <c r="AZ62" i="2" s="1"/>
  <c r="AX62" i="2" s="1"/>
  <c r="AV60" i="2"/>
  <c r="AZ60" i="2" s="1"/>
  <c r="AX60" i="2" s="1"/>
  <c r="AV58" i="2"/>
  <c r="AZ58" i="2" s="1"/>
  <c r="AX58" i="2" s="1"/>
  <c r="AU56" i="2"/>
  <c r="AY56" i="2" s="1"/>
  <c r="AW56" i="2" s="1"/>
  <c r="AU54" i="2"/>
  <c r="AY54" i="2" s="1"/>
  <c r="AW54" i="2" s="1"/>
  <c r="AV69" i="2"/>
  <c r="AZ69" i="2" s="1"/>
  <c r="AX69" i="2" s="1"/>
  <c r="AV63" i="2"/>
  <c r="AV61" i="2"/>
  <c r="AZ61" i="2" s="1"/>
  <c r="AX61" i="2" s="1"/>
  <c r="AV59" i="2"/>
  <c r="AZ59" i="2" s="1"/>
  <c r="AX59" i="2" s="1"/>
  <c r="AU57" i="2"/>
  <c r="AY57" i="2" s="1"/>
  <c r="AW57" i="2" s="1"/>
  <c r="AU55" i="2"/>
  <c r="AY55" i="2" s="1"/>
  <c r="AW55" i="2" s="1"/>
  <c r="AV53" i="2"/>
  <c r="AZ53" i="2" s="1"/>
  <c r="AX53" i="2" s="1"/>
  <c r="AU67" i="2"/>
  <c r="AY67" i="2" s="1"/>
  <c r="AW67" i="2" s="1"/>
  <c r="Q21" i="3" s="1"/>
  <c r="AV52" i="2"/>
  <c r="AU66" i="2"/>
  <c r="AY66" i="2" s="1"/>
  <c r="AW66" i="2" s="1"/>
  <c r="AX63" i="2" l="1"/>
  <c r="AZ63" i="2"/>
  <c r="Q9" i="3"/>
  <c r="Q10" i="3"/>
  <c r="Q13" i="3"/>
  <c r="Q7" i="3"/>
  <c r="Q14" i="3"/>
  <c r="Q8" i="3"/>
  <c r="Q12" i="3"/>
  <c r="Q11" i="3"/>
  <c r="Q17" i="3"/>
  <c r="Q20" i="3"/>
  <c r="Q16" i="3"/>
  <c r="Q15" i="3"/>
  <c r="Q19" i="3"/>
  <c r="AZ52" i="2"/>
  <c r="AX52" i="2" s="1"/>
  <c r="Q6" i="3" s="1"/>
  <c r="K8" i="3" l="1"/>
  <c r="K13" i="3"/>
  <c r="K7" i="3"/>
  <c r="K12" i="3"/>
  <c r="K9" i="3"/>
  <c r="K21" i="3"/>
  <c r="K25" i="3"/>
  <c r="K10" i="3"/>
  <c r="K23" i="3"/>
  <c r="K20" i="3"/>
  <c r="K26" i="3"/>
  <c r="K14" i="3"/>
  <c r="K24" i="3"/>
  <c r="K30" i="3"/>
  <c r="K22" i="3"/>
  <c r="K11" i="3"/>
  <c r="K19" i="3"/>
  <c r="K27" i="3"/>
  <c r="K6" i="3"/>
  <c r="K31" i="3"/>
  <c r="K29" i="3" l="1"/>
  <c r="K28" i="3"/>
  <c r="H13" i="3" l="1"/>
  <c r="H14" i="3"/>
  <c r="F10" i="3" l="1"/>
  <c r="H12" i="3"/>
  <c r="E8" i="3"/>
  <c r="F13" i="3"/>
  <c r="F14" i="3"/>
  <c r="E11" i="3"/>
  <c r="J29" i="3"/>
  <c r="G31" i="3"/>
  <c r="J31" i="3"/>
  <c r="H6" i="3"/>
  <c r="E19" i="3"/>
  <c r="E23" i="3"/>
  <c r="E22" i="3"/>
  <c r="E13" i="3"/>
  <c r="H27" i="3"/>
  <c r="H15" i="3"/>
  <c r="E20" i="3"/>
  <c r="H24" i="3"/>
  <c r="H28" i="3"/>
  <c r="H17" i="3"/>
  <c r="E31" i="3"/>
  <c r="E24" i="3"/>
  <c r="H7" i="3"/>
  <c r="J16" i="3"/>
  <c r="G15" i="3"/>
  <c r="H10" i="3"/>
  <c r="H31" i="3"/>
  <c r="H16" i="3"/>
  <c r="E9" i="3"/>
  <c r="E21" i="3"/>
  <c r="H26" i="3"/>
  <c r="H25" i="3"/>
  <c r="E14" i="3"/>
  <c r="H9" i="3"/>
  <c r="M28" i="3" l="1"/>
  <c r="P28" i="3"/>
  <c r="M13" i="3"/>
  <c r="P13" i="3"/>
  <c r="P26" i="3"/>
  <c r="M26" i="3"/>
  <c r="J26" i="3"/>
  <c r="F27" i="3"/>
  <c r="I16" i="3"/>
  <c r="K16" i="3" s="1"/>
  <c r="E12" i="3"/>
  <c r="F16" i="3"/>
  <c r="E27" i="3"/>
  <c r="F17" i="3"/>
  <c r="G17" i="3"/>
  <c r="M24" i="3"/>
  <c r="P24" i="3"/>
  <c r="G16" i="3"/>
  <c r="M22" i="3"/>
  <c r="P22" i="3"/>
  <c r="M19" i="3"/>
  <c r="P19" i="3"/>
  <c r="E16" i="3"/>
  <c r="J15" i="3"/>
  <c r="P25" i="3"/>
  <c r="M25" i="3"/>
  <c r="F23" i="3"/>
  <c r="E30" i="3"/>
  <c r="P16" i="3"/>
  <c r="M16" i="3"/>
  <c r="I17" i="3"/>
  <c r="K17" i="3" s="1"/>
  <c r="I15" i="3"/>
  <c r="K15" i="3" s="1"/>
  <c r="J17" i="3"/>
  <c r="F12" i="3"/>
  <c r="H29" i="3"/>
  <c r="F31" i="3"/>
  <c r="F29" i="3"/>
  <c r="G23" i="3"/>
  <c r="E10" i="3"/>
  <c r="P31" i="3"/>
  <c r="M31" i="3"/>
  <c r="G29" i="3"/>
  <c r="E6" i="3"/>
  <c r="E17" i="3"/>
  <c r="F15" i="3"/>
  <c r="P20" i="3"/>
  <c r="M20" i="3"/>
  <c r="E7" i="3"/>
  <c r="E28" i="3"/>
  <c r="E26" i="3"/>
  <c r="E29" i="3"/>
  <c r="M9" i="3"/>
  <c r="P9" i="3"/>
  <c r="G27" i="3"/>
  <c r="E25" i="3"/>
  <c r="F7" i="3"/>
  <c r="E15" i="3"/>
  <c r="P21" i="3"/>
  <c r="M21" i="3"/>
  <c r="J27" i="3"/>
  <c r="J28" i="3"/>
  <c r="M14" i="3"/>
  <c r="P14" i="3"/>
  <c r="J30" i="3"/>
  <c r="H30" i="3"/>
  <c r="M11" i="3"/>
  <c r="P11" i="3"/>
  <c r="M8" i="3"/>
  <c r="P8" i="3"/>
  <c r="N13" i="3"/>
  <c r="N14" i="3"/>
  <c r="O14" i="3" l="1"/>
  <c r="O13" i="3"/>
  <c r="P6" i="3"/>
  <c r="M29" i="3"/>
  <c r="P29" i="3"/>
  <c r="M30" i="3"/>
  <c r="P30" i="3"/>
  <c r="M15" i="3"/>
  <c r="P15" i="3"/>
  <c r="P10" i="3"/>
  <c r="M10" i="3"/>
  <c r="P12" i="3"/>
  <c r="M12" i="3"/>
  <c r="M17" i="3"/>
  <c r="P17" i="3"/>
  <c r="M23" i="3"/>
  <c r="P23" i="3"/>
  <c r="P27" i="3"/>
  <c r="M27" i="3"/>
  <c r="M7" i="3"/>
  <c r="P7" i="3"/>
  <c r="N25" i="3"/>
  <c r="O25" i="3" s="1"/>
  <c r="N6" i="3"/>
  <c r="N8" i="3"/>
  <c r="O8" i="3" s="1"/>
  <c r="N23" i="3"/>
  <c r="N26" i="3"/>
  <c r="O26" i="3" s="1"/>
  <c r="N15" i="3"/>
  <c r="N31" i="3"/>
  <c r="O31" i="3" s="1"/>
  <c r="O23" i="3" l="1"/>
  <c r="O15" i="3"/>
  <c r="M6" i="3"/>
  <c r="O6" i="3" s="1"/>
  <c r="N10" i="3"/>
  <c r="O10" i="3" s="1"/>
  <c r="N19" i="3"/>
  <c r="O19" i="3" s="1"/>
  <c r="N21" i="3"/>
  <c r="O21" i="3" s="1"/>
  <c r="N29" i="3"/>
  <c r="O29" i="3" s="1"/>
  <c r="N28" i="3"/>
  <c r="O28" i="3" s="1"/>
  <c r="N9" i="3"/>
  <c r="O9" i="3" s="1"/>
  <c r="N24" i="3"/>
  <c r="O24" i="3" s="1"/>
  <c r="N16" i="3"/>
  <c r="O16" i="3" s="1"/>
  <c r="N17" i="3"/>
  <c r="O17" i="3" s="1"/>
  <c r="N11" i="3"/>
  <c r="O11" i="3" s="1"/>
  <c r="N7" i="3"/>
  <c r="O7" i="3" s="1"/>
  <c r="N27" i="3"/>
  <c r="O27" i="3" s="1"/>
  <c r="N20" i="3"/>
  <c r="O20" i="3" s="1"/>
  <c r="N30" i="3"/>
  <c r="O30" i="3" s="1"/>
  <c r="N12" i="3"/>
  <c r="O12" i="3" s="1"/>
  <c r="N22" i="3"/>
  <c r="O22" i="3" s="1"/>
</calcChain>
</file>

<file path=xl/sharedStrings.xml><?xml version="1.0" encoding="utf-8"?>
<sst xmlns="http://schemas.openxmlformats.org/spreadsheetml/2006/main" count="241" uniqueCount="96">
  <si>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</si>
  <si>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</si>
  <si>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</si>
  <si>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</si>
  <si>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</si>
  <si>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</si>
  <si>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</si>
  <si>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</si>
  <si>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</si>
  <si>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</si>
  <si>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</si>
  <si>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</si>
  <si>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</si>
  <si>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</si>
  <si>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</si>
  <si>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</si>
  <si>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</si>
  <si>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</si>
  <si>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</si>
  <si>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</si>
  <si>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</si>
  <si>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</si>
  <si>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</si>
  <si>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</si>
  <si>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</si>
  <si>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</si>
  <si>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HV Sub HH Metered</t>
  </si>
  <si>
    <t>LV UMS (Pseudo HH Metered)</t>
  </si>
  <si>
    <t>Step Gradient</t>
  </si>
  <si>
    <t>Comment</t>
  </si>
  <si>
    <t>No Change</t>
  </si>
  <si>
    <t>Updated to represent the latest business expectations. This could be volatile as customers start to respond to the cost signals in the various time bands.</t>
  </si>
  <si>
    <t>Table 1022 - 1028: service model inputs</t>
  </si>
  <si>
    <t>Table 1017 - diversity allowance</t>
  </si>
  <si>
    <t>Table 1037 - LDNO discounts</t>
  </si>
  <si>
    <t>Table 1068 - annual hours in time bands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</si>
  <si>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</si>
  <si>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</si>
  <si>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</si>
  <si>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</si>
  <si>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</si>
  <si>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</si>
  <si>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</si>
  <si>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</si>
  <si>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</si>
  <si>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</si>
  <si>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</si>
  <si>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</si>
  <si>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</si>
  <si>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</si>
  <si>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</si>
  <si>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</si>
  <si>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</si>
  <si>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</si>
  <si>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</si>
  <si>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</si>
  <si>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</si>
  <si>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</si>
  <si>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</si>
  <si>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</si>
  <si>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Changes due to issue of Model version XX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</si>
  <si>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</si>
  <si>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</si>
  <si>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</si>
  <si>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</si>
  <si>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</si>
  <si>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</si>
  <si>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</si>
  <si>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</si>
  <si>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</si>
  <si>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</si>
  <si>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</si>
  <si>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</si>
  <si>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</si>
  <si>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</si>
  <si>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</si>
  <si>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</si>
  <si>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</si>
  <si>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</si>
  <si>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ALL DNO's CDCM CHARGES - Effective from MMM YYYY - ACTUALS LV/HV Charges</t>
  </si>
  <si>
    <t>NHH UMS category A</t>
  </si>
  <si>
    <t>NHH UMS category B</t>
  </si>
  <si>
    <t>NHH UMS category C</t>
  </si>
  <si>
    <t>NHH UMS category D</t>
  </si>
  <si>
    <t>Updated to reflect latest data</t>
  </si>
  <si>
    <t>Updated to reflect latest NGC Exit Forecast</t>
  </si>
  <si>
    <t>No change</t>
  </si>
  <si>
    <t>Changes due to issue of Model version with DCP130</t>
  </si>
  <si>
    <t/>
  </si>
  <si>
    <t>DNO : Mid West</t>
  </si>
  <si>
    <t>Updated in accordance with the ARP</t>
  </si>
  <si>
    <t>Updated to reflect 40% HV split and DCP118</t>
  </si>
  <si>
    <t>Updated to reflect latest data and the three year rolling average.</t>
  </si>
  <si>
    <t>Updated to reflect latest data.</t>
  </si>
  <si>
    <t>Updated to reflect the latest forcast of allowed revenue</t>
  </si>
  <si>
    <t>from CDCM Apr14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</si>
</sst>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_(?,???,??0.00_);[Red]\(?,???,??0.00\);_(?,???,???.??_)"/>
    <numFmt numFmtId="169" formatCode="#,##0.00;[Red]\(#,##0.00\)"/>
    <numFmt numFmtId="170" formatCode="&quot;£&quot;#,##0.00;[Red]\(&quot;£&quot;#,##0.00\)"/>
    <numFmt numFmtId="171" formatCode="0.0%;[Red]\(0.0%\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3" borderId="1" xfId="2" applyNumberFormat="1" applyFont="1" applyFill="1" applyBorder="1" applyAlignment="1">
      <alignment horizontal="center" vertical="center"/>
    </xf>
    <xf numFmtId="165" fontId="2" fillId="13" borderId="2" xfId="2" applyNumberFormat="1" applyFont="1" applyFill="1" applyBorder="1" applyAlignment="1">
      <alignment horizontal="center" vertical="center"/>
    </xf>
    <xf numFmtId="166" fontId="2" fillId="13" borderId="5" xfId="2" applyNumberFormat="1" applyFont="1" applyFill="1" applyBorder="1" applyAlignment="1">
      <alignment horizontal="center" vertical="center"/>
    </xf>
    <xf numFmtId="165" fontId="2" fillId="13" borderId="6" xfId="2" applyNumberFormat="1" applyFont="1" applyFill="1" applyBorder="1" applyAlignment="1">
      <alignment horizontal="center" vertical="center"/>
    </xf>
    <xf numFmtId="166" fontId="2" fillId="13" borderId="3" xfId="2" applyNumberFormat="1" applyFont="1" applyFill="1" applyBorder="1" applyAlignment="1">
      <alignment horizontal="center" vertical="center"/>
    </xf>
    <xf numFmtId="165" fontId="2" fillId="13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 applyProtection="1">
      <alignment vertical="center" wrapText="1"/>
      <protection locked="0"/>
    </xf>
    <xf numFmtId="0" fontId="21" fillId="2" borderId="7" xfId="2" applyFont="1" applyFill="1" applyBorder="1" applyAlignment="1" applyProtection="1">
      <alignment vertical="center" wrapText="1"/>
      <protection locked="0"/>
    </xf>
    <xf numFmtId="4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7" xfId="2" applyNumberFormat="1" applyFont="1" applyFill="1" applyBorder="1" applyAlignment="1" applyProtection="1">
      <alignment horizontal="center" vertical="center" wrapText="1"/>
      <protection locked="0"/>
    </xf>
    <xf numFmtId="168" fontId="11" fillId="11" borderId="7" xfId="2" applyNumberFormat="1" applyFont="1" applyFill="1" applyBorder="1" applyAlignment="1" applyProtection="1">
      <alignment horizontal="center" vertical="center"/>
      <protection locked="0"/>
    </xf>
    <xf numFmtId="169" fontId="15" fillId="4" borderId="15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15" xfId="3" applyNumberFormat="1" applyFont="1" applyFill="1" applyBorder="1" applyAlignment="1" applyProtection="1">
      <alignment horizontal="center" vertical="center" wrapText="1"/>
      <protection locked="0"/>
    </xf>
    <xf numFmtId="170" fontId="15" fillId="4" borderId="15" xfId="2" applyNumberFormat="1" applyFont="1" applyFill="1" applyBorder="1" applyAlignment="1" applyProtection="1">
      <alignment horizontal="center" vertical="center" wrapText="1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5" fillId="12" borderId="14" xfId="2" applyFont="1" applyFill="1" applyBorder="1" applyAlignment="1" applyProtection="1">
      <alignment horizontal="center" vertical="center" wrapText="1"/>
      <protection locked="0"/>
    </xf>
    <xf numFmtId="167" fontId="11" fillId="11" borderId="9" xfId="2" applyNumberFormat="1" applyFont="1" applyFill="1" applyBorder="1" applyAlignment="1">
      <alignment horizontal="center" vertical="center"/>
    </xf>
    <xf numFmtId="9" fontId="2" fillId="0" borderId="0" xfId="3" applyFont="1"/>
    <xf numFmtId="164" fontId="2" fillId="0" borderId="0" xfId="1" applyNumberFormat="1" applyFont="1"/>
    <xf numFmtId="165" fontId="2" fillId="0" borderId="0" xfId="3" applyNumberFormat="1" applyFont="1"/>
    <xf numFmtId="165" fontId="2" fillId="0" borderId="0" xfId="1" applyNumberFormat="1" applyFont="1"/>
    <xf numFmtId="0" fontId="21" fillId="2" borderId="7" xfId="2" applyFont="1" applyFill="1" applyBorder="1" applyAlignment="1">
      <alignment horizontal="center" vertical="center" wrapText="1"/>
    </xf>
    <xf numFmtId="167" fontId="11" fillId="11" borderId="7" xfId="2" applyNumberFormat="1" applyFont="1" applyFill="1" applyBorder="1" applyAlignment="1">
      <alignment horizontal="center" vertical="center"/>
    </xf>
    <xf numFmtId="16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71" fontId="22" fillId="4" borderId="7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22" fillId="4" borderId="7" xfId="2" applyFont="1" applyFill="1" applyBorder="1" applyAlignment="1" applyProtection="1">
      <alignment horizontal="center" vertical="center" wrapText="1"/>
      <protection locked="0"/>
    </xf>
    <xf numFmtId="0" fontId="11" fillId="11" borderId="7" xfId="2" applyNumberFormat="1" applyFont="1" applyFill="1" applyBorder="1" applyAlignment="1">
      <alignment horizontal="center" vertical="center"/>
    </xf>
    <xf numFmtId="0" fontId="15" fillId="12" borderId="7" xfId="2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center" vertical="center" wrapText="1"/>
    </xf>
    <xf numFmtId="164" fontId="2" fillId="13" borderId="10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DNO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D%20Mid%20West%20CDCM%20April%202013%20DCP130%20Indicitives%20volatility%20mo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DCM_Model_MIDE_102_1_April_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PD%20Mid%20West%20CDCM%20April%202013%20DCP130%20Fin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5">
          <cell r="A15" t="str">
            <v>Domestic Unrestricted</v>
          </cell>
          <cell r="B15" t="str">
            <v>1</v>
          </cell>
          <cell r="C15">
            <v>1</v>
          </cell>
          <cell r="D15">
            <v>2.1829999999999998</v>
          </cell>
          <cell r="E15">
            <v>0</v>
          </cell>
          <cell r="F15">
            <v>0</v>
          </cell>
          <cell r="G15">
            <v>4.82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4</v>
          </cell>
          <cell r="C16">
            <v>2</v>
          </cell>
          <cell r="D16">
            <v>2.5099999999999998</v>
          </cell>
          <cell r="E16">
            <v>0.104</v>
          </cell>
          <cell r="F16">
            <v>0</v>
          </cell>
          <cell r="G16">
            <v>4.82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34</v>
          </cell>
          <cell r="C17">
            <v>2</v>
          </cell>
          <cell r="D17">
            <v>0.20100000000000001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7</v>
          </cell>
          <cell r="C18">
            <v>3</v>
          </cell>
          <cell r="D18">
            <v>1.7230000000000001</v>
          </cell>
          <cell r="E18">
            <v>0</v>
          </cell>
          <cell r="F18">
            <v>0</v>
          </cell>
          <cell r="G18">
            <v>6.25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10</v>
          </cell>
          <cell r="C19">
            <v>4</v>
          </cell>
          <cell r="D19">
            <v>2.0569999999999999</v>
          </cell>
          <cell r="E19">
            <v>8.8999999999999996E-2</v>
          </cell>
          <cell r="F19">
            <v>0</v>
          </cell>
          <cell r="G19">
            <v>6.25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40</v>
          </cell>
          <cell r="C20">
            <v>4</v>
          </cell>
          <cell r="D20">
            <v>0.313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21</v>
          </cell>
          <cell r="C21" t="str">
            <v>5-8</v>
          </cell>
          <cell r="D21">
            <v>1.976</v>
          </cell>
          <cell r="E21">
            <v>8.3000000000000004E-2</v>
          </cell>
          <cell r="F21">
            <v>0</v>
          </cell>
          <cell r="G21">
            <v>37.020000000000003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19</v>
          </cell>
          <cell r="C22" t="str">
            <v>5-8</v>
          </cell>
          <cell r="D22">
            <v>1.774</v>
          </cell>
          <cell r="E22">
            <v>6.6000000000000003E-2</v>
          </cell>
          <cell r="F22">
            <v>0</v>
          </cell>
          <cell r="G22">
            <v>24.13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322, 323</v>
          </cell>
          <cell r="C23" t="str">
            <v>5-8</v>
          </cell>
          <cell r="D23">
            <v>1.0049999999999999</v>
          </cell>
          <cell r="E23">
            <v>0.02</v>
          </cell>
          <cell r="F23">
            <v>0</v>
          </cell>
          <cell r="G23">
            <v>349.93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127, 129</v>
          </cell>
          <cell r="D24">
            <v>8.7050000000000001</v>
          </cell>
          <cell r="E24">
            <v>0.627</v>
          </cell>
          <cell r="F24">
            <v>5.6000000000000001E-2</v>
          </cell>
          <cell r="G24">
            <v>10.42</v>
          </cell>
          <cell r="H24">
            <v>3.22</v>
          </cell>
          <cell r="I24">
            <v>0.33200000000000002</v>
          </cell>
        </row>
        <row r="25">
          <cell r="A25" t="str">
            <v>LV Sub HH Metered</v>
          </cell>
          <cell r="B25" t="str">
            <v>128</v>
          </cell>
          <cell r="D25">
            <v>7.452</v>
          </cell>
          <cell r="E25">
            <v>0.48099999999999998</v>
          </cell>
          <cell r="F25">
            <v>3.4000000000000002E-2</v>
          </cell>
          <cell r="G25">
            <v>10.42</v>
          </cell>
          <cell r="H25">
            <v>4.21</v>
          </cell>
          <cell r="I25">
            <v>0.26700000000000002</v>
          </cell>
        </row>
        <row r="26">
          <cell r="A26" t="str">
            <v>HV HH Metered</v>
          </cell>
          <cell r="B26" t="str">
            <v>365, 367</v>
          </cell>
          <cell r="D26">
            <v>5.298</v>
          </cell>
          <cell r="E26">
            <v>0.29199999999999998</v>
          </cell>
          <cell r="F26">
            <v>1.7000000000000001E-2</v>
          </cell>
          <cell r="G26">
            <v>104.75</v>
          </cell>
          <cell r="H26">
            <v>4.95</v>
          </cell>
          <cell r="I26">
            <v>0.17100000000000001</v>
          </cell>
        </row>
        <row r="27">
          <cell r="A27" t="str">
            <v>HV Sub HH Metered</v>
          </cell>
          <cell r="B27" t="str">
            <v>N/A</v>
          </cell>
          <cell r="D27">
            <v>5.4240000000000004</v>
          </cell>
          <cell r="E27">
            <v>0.32500000000000001</v>
          </cell>
          <cell r="F27">
            <v>1.7999999999999999E-2</v>
          </cell>
          <cell r="G27">
            <v>104.75</v>
          </cell>
          <cell r="H27">
            <v>4.2</v>
          </cell>
          <cell r="I27">
            <v>0.191</v>
          </cell>
        </row>
        <row r="28">
          <cell r="A28" t="str">
            <v>NHH UMS category A</v>
          </cell>
          <cell r="C28">
            <v>8</v>
          </cell>
          <cell r="D28">
            <v>1.9239999999999999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C29">
            <v>1</v>
          </cell>
          <cell r="D29">
            <v>2.3690000000000002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C30">
            <v>1</v>
          </cell>
          <cell r="D30">
            <v>3.931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C31">
            <v>1</v>
          </cell>
          <cell r="D31">
            <v>1.669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99</v>
          </cell>
          <cell r="D32">
            <v>32.872</v>
          </cell>
          <cell r="E32">
            <v>1.377</v>
          </cell>
          <cell r="F32">
            <v>0.72799999999999998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625</v>
          </cell>
          <cell r="C33">
            <v>8</v>
          </cell>
          <cell r="D33">
            <v>-0.70199999999999996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570</v>
          </cell>
          <cell r="C34">
            <v>8</v>
          </cell>
          <cell r="D34">
            <v>-0.59199999999999997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571</v>
          </cell>
          <cell r="D35">
            <v>-0.70199999999999996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0.27900000000000003</v>
          </cell>
        </row>
        <row r="36">
          <cell r="A36" t="str">
            <v>LV Generation Non-Intermittent</v>
          </cell>
          <cell r="B36" t="str">
            <v>573</v>
          </cell>
          <cell r="D36">
            <v>-5.4820000000000002</v>
          </cell>
          <cell r="E36">
            <v>-0.56299999999999994</v>
          </cell>
          <cell r="F36">
            <v>-0.06</v>
          </cell>
          <cell r="G36">
            <v>0</v>
          </cell>
          <cell r="H36">
            <v>0</v>
          </cell>
          <cell r="I36">
            <v>0.27900000000000003</v>
          </cell>
        </row>
        <row r="37">
          <cell r="A37" t="str">
            <v>LV Sub Generation Intermittent</v>
          </cell>
          <cell r="B37" t="str">
            <v>572</v>
          </cell>
          <cell r="D37">
            <v>-0.59199999999999997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0.251</v>
          </cell>
        </row>
        <row r="38">
          <cell r="A38" t="str">
            <v>LV Sub Generation Non-Intermittent</v>
          </cell>
          <cell r="B38" t="str">
            <v>574</v>
          </cell>
          <cell r="D38">
            <v>-4.6609999999999996</v>
          </cell>
          <cell r="E38">
            <v>-0.47099999999999997</v>
          </cell>
          <cell r="F38">
            <v>-4.7E-2</v>
          </cell>
          <cell r="G38">
            <v>0</v>
          </cell>
          <cell r="H38">
            <v>0</v>
          </cell>
          <cell r="I38">
            <v>0.251</v>
          </cell>
        </row>
        <row r="39">
          <cell r="A39" t="str">
            <v>HV Generation Intermittent</v>
          </cell>
          <cell r="B39" t="str">
            <v>575</v>
          </cell>
          <cell r="D39">
            <v>-0.38700000000000001</v>
          </cell>
          <cell r="E39">
            <v>0</v>
          </cell>
          <cell r="F39">
            <v>0</v>
          </cell>
          <cell r="G39">
            <v>17.98</v>
          </cell>
          <cell r="H39">
            <v>0</v>
          </cell>
          <cell r="I39">
            <v>0.20599999999999999</v>
          </cell>
        </row>
        <row r="40">
          <cell r="A40" t="str">
            <v>HV Generation Non-Intermittent</v>
          </cell>
          <cell r="B40" t="str">
            <v>577</v>
          </cell>
          <cell r="D40">
            <v>-3.1349999999999998</v>
          </cell>
          <cell r="E40">
            <v>-0.29799999999999999</v>
          </cell>
          <cell r="F40">
            <v>-2.1999999999999999E-2</v>
          </cell>
          <cell r="G40">
            <v>17.98</v>
          </cell>
          <cell r="H40">
            <v>0</v>
          </cell>
          <cell r="I40">
            <v>0.20599999999999999</v>
          </cell>
        </row>
        <row r="41">
          <cell r="A41" t="str">
            <v>HV Sub Generation Intermittent</v>
          </cell>
          <cell r="B41" t="str">
            <v>N/A</v>
          </cell>
          <cell r="D41">
            <v>-0.40500000000000003</v>
          </cell>
          <cell r="E41">
            <v>0</v>
          </cell>
          <cell r="F41">
            <v>0</v>
          </cell>
          <cell r="G41">
            <v>17.98</v>
          </cell>
          <cell r="H41">
            <v>0</v>
          </cell>
          <cell r="I41">
            <v>0.13</v>
          </cell>
        </row>
        <row r="42">
          <cell r="A42" t="str">
            <v>HV Sub Generation Non-Intermittent</v>
          </cell>
          <cell r="B42" t="str">
            <v>N/A</v>
          </cell>
          <cell r="D42">
            <v>-3.2789999999999999</v>
          </cell>
          <cell r="E42">
            <v>-0.313</v>
          </cell>
          <cell r="F42">
            <v>-2.4E-2</v>
          </cell>
          <cell r="G42">
            <v>17.98</v>
          </cell>
          <cell r="H42">
            <v>0</v>
          </cell>
          <cell r="I42">
            <v>0.13</v>
          </cell>
        </row>
        <row r="43">
          <cell r="A43" t="str">
            <v>LDNO LV: Domestic Unrestricted</v>
          </cell>
          <cell r="B43" t="str">
            <v>200</v>
          </cell>
          <cell r="C43">
            <v>1</v>
          </cell>
          <cell r="D43">
            <v>1.5089999999999999</v>
          </cell>
          <cell r="E43">
            <v>0</v>
          </cell>
          <cell r="F43">
            <v>0</v>
          </cell>
          <cell r="G43">
            <v>3.33</v>
          </cell>
          <cell r="H43">
            <v>0</v>
          </cell>
          <cell r="I43">
            <v>0</v>
          </cell>
        </row>
        <row r="44">
          <cell r="A44" t="str">
            <v>LDNO LV: Domestic Two Rate</v>
          </cell>
          <cell r="B44" t="str">
            <v>201</v>
          </cell>
          <cell r="C44">
            <v>2</v>
          </cell>
          <cell r="D44">
            <v>1.7350000000000001</v>
          </cell>
          <cell r="E44">
            <v>7.1999999999999995E-2</v>
          </cell>
          <cell r="F44">
            <v>0</v>
          </cell>
          <cell r="G44">
            <v>3.33</v>
          </cell>
          <cell r="H44">
            <v>0</v>
          </cell>
          <cell r="I44">
            <v>0</v>
          </cell>
        </row>
        <row r="45">
          <cell r="A45" t="str">
            <v>LDNO LV: Domestic Off Peak (related MPAN)</v>
          </cell>
          <cell r="B45" t="str">
            <v>202</v>
          </cell>
          <cell r="C45">
            <v>2</v>
          </cell>
          <cell r="D45">
            <v>0.13900000000000001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LDNO LV: Small Non Domestic Unrestricted</v>
          </cell>
          <cell r="B46" t="str">
            <v>203</v>
          </cell>
          <cell r="C46">
            <v>3</v>
          </cell>
          <cell r="D46">
            <v>1.1910000000000001</v>
          </cell>
          <cell r="E46">
            <v>0</v>
          </cell>
          <cell r="F46">
            <v>0</v>
          </cell>
          <cell r="G46">
            <v>4.32</v>
          </cell>
          <cell r="H46">
            <v>0</v>
          </cell>
          <cell r="I46">
            <v>0</v>
          </cell>
        </row>
        <row r="47">
          <cell r="A47" t="str">
            <v>LDNO LV: Small Non Domestic Two Rate</v>
          </cell>
          <cell r="B47" t="str">
            <v>204</v>
          </cell>
          <cell r="C47">
            <v>4</v>
          </cell>
          <cell r="D47">
            <v>1.4219999999999999</v>
          </cell>
          <cell r="E47">
            <v>6.2E-2</v>
          </cell>
          <cell r="F47">
            <v>0</v>
          </cell>
          <cell r="G47">
            <v>4.32</v>
          </cell>
          <cell r="H47">
            <v>0</v>
          </cell>
          <cell r="I47">
            <v>0</v>
          </cell>
        </row>
        <row r="48">
          <cell r="A48" t="str">
            <v>LDNO LV: Small Non Domestic Off Peak (related MPAN)</v>
          </cell>
          <cell r="B48" t="str">
            <v>205</v>
          </cell>
          <cell r="C48">
            <v>4</v>
          </cell>
          <cell r="D48">
            <v>0.216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LDNO LV: LV Medium Non-Domestic</v>
          </cell>
          <cell r="B49" t="str">
            <v>206</v>
          </cell>
          <cell r="C49" t="str">
            <v>5-8</v>
          </cell>
          <cell r="D49">
            <v>1.3660000000000001</v>
          </cell>
          <cell r="E49">
            <v>5.7000000000000002E-2</v>
          </cell>
          <cell r="F49">
            <v>0</v>
          </cell>
          <cell r="G49">
            <v>25.59</v>
          </cell>
          <cell r="H49">
            <v>0</v>
          </cell>
          <cell r="I49">
            <v>0</v>
          </cell>
        </row>
        <row r="50">
          <cell r="A50" t="str">
            <v>LDNO LV: LV HH Metered</v>
          </cell>
          <cell r="B50" t="str">
            <v>207</v>
          </cell>
          <cell r="D50">
            <v>6.0170000000000003</v>
          </cell>
          <cell r="E50">
            <v>0.433</v>
          </cell>
          <cell r="F50">
            <v>3.9E-2</v>
          </cell>
          <cell r="G50">
            <v>7.2</v>
          </cell>
          <cell r="H50">
            <v>2.23</v>
          </cell>
          <cell r="I50">
            <v>0.22900000000000001</v>
          </cell>
        </row>
        <row r="51">
          <cell r="A51" t="str">
            <v>LDNO LV: NHH UMS category A</v>
          </cell>
          <cell r="B51" t="str">
            <v>TBC</v>
          </cell>
          <cell r="C51">
            <v>8</v>
          </cell>
          <cell r="D51">
            <v>1.33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NHH UMS category B</v>
          </cell>
          <cell r="B52" t="str">
            <v>TBC</v>
          </cell>
          <cell r="C52">
            <v>1</v>
          </cell>
          <cell r="D52">
            <v>1.637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C</v>
          </cell>
          <cell r="B53" t="str">
            <v>TBC</v>
          </cell>
          <cell r="C53">
            <v>1</v>
          </cell>
          <cell r="D53">
            <v>2.7170000000000001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D</v>
          </cell>
          <cell r="B54" t="str">
            <v>TBC</v>
          </cell>
          <cell r="C54">
            <v>1</v>
          </cell>
          <cell r="D54">
            <v>1.1539999999999999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UMS (Pseudo HH Metered)</v>
          </cell>
          <cell r="B55" t="str">
            <v>209</v>
          </cell>
          <cell r="D55">
            <v>22.72</v>
          </cell>
          <cell r="E55">
            <v>0.95199999999999996</v>
          </cell>
          <cell r="F55">
            <v>0.503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Generation NHH</v>
          </cell>
          <cell r="B56" t="str">
            <v>210</v>
          </cell>
          <cell r="C56">
            <v>8</v>
          </cell>
          <cell r="D56">
            <v>-0.70199999999999996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Intermittent</v>
          </cell>
          <cell r="B57" t="str">
            <v>211</v>
          </cell>
          <cell r="D57">
            <v>-0.70199999999999996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0.27900000000000003</v>
          </cell>
        </row>
        <row r="58">
          <cell r="A58" t="str">
            <v>LDNO LV: LV Generation Non-Intermittent</v>
          </cell>
          <cell r="B58" t="str">
            <v>212</v>
          </cell>
          <cell r="D58">
            <v>-5.4820000000000002</v>
          </cell>
          <cell r="E58">
            <v>-0.56299999999999994</v>
          </cell>
          <cell r="F58">
            <v>-0.06</v>
          </cell>
          <cell r="G58">
            <v>0</v>
          </cell>
          <cell r="H58">
            <v>0</v>
          </cell>
          <cell r="I58">
            <v>0.27900000000000003</v>
          </cell>
        </row>
        <row r="59">
          <cell r="A59" t="str">
            <v>LDNO HV: Domestic Unrestricted</v>
          </cell>
          <cell r="B59" t="str">
            <v>213</v>
          </cell>
          <cell r="C59">
            <v>1</v>
          </cell>
          <cell r="D59">
            <v>1.0900000000000001</v>
          </cell>
          <cell r="E59">
            <v>0</v>
          </cell>
          <cell r="F59">
            <v>0</v>
          </cell>
          <cell r="G59">
            <v>2.41</v>
          </cell>
          <cell r="H59">
            <v>0</v>
          </cell>
          <cell r="I59">
            <v>0</v>
          </cell>
        </row>
        <row r="60">
          <cell r="A60" t="str">
            <v>LDNO HV: Domestic Two Rate</v>
          </cell>
          <cell r="B60" t="str">
            <v>214</v>
          </cell>
          <cell r="C60">
            <v>2</v>
          </cell>
          <cell r="D60">
            <v>1.2529999999999999</v>
          </cell>
          <cell r="E60">
            <v>5.1999999999999998E-2</v>
          </cell>
          <cell r="F60">
            <v>0</v>
          </cell>
          <cell r="G60">
            <v>2.41</v>
          </cell>
          <cell r="H60">
            <v>0</v>
          </cell>
          <cell r="I60">
            <v>0</v>
          </cell>
        </row>
        <row r="61">
          <cell r="A61" t="str">
            <v>LDNO HV: Domestic Off Peak (related MPAN)</v>
          </cell>
          <cell r="B61" t="str">
            <v>215</v>
          </cell>
          <cell r="C61">
            <v>2</v>
          </cell>
          <cell r="D61">
            <v>0.1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HV: Small Non Domestic Unrestricted</v>
          </cell>
          <cell r="B62" t="str">
            <v>216</v>
          </cell>
          <cell r="C62">
            <v>3</v>
          </cell>
          <cell r="D62">
            <v>0.86</v>
          </cell>
          <cell r="E62">
            <v>0</v>
          </cell>
          <cell r="F62">
            <v>0</v>
          </cell>
          <cell r="G62">
            <v>3.12</v>
          </cell>
          <cell r="H62">
            <v>0</v>
          </cell>
          <cell r="I62">
            <v>0</v>
          </cell>
        </row>
        <row r="63">
          <cell r="A63" t="str">
            <v>LDNO HV: Small Non Domestic Two Rate</v>
          </cell>
          <cell r="B63" t="str">
            <v>217</v>
          </cell>
          <cell r="C63">
            <v>4</v>
          </cell>
          <cell r="D63">
            <v>1.0269999999999999</v>
          </cell>
          <cell r="E63">
            <v>4.3999999999999997E-2</v>
          </cell>
          <cell r="F63">
            <v>0</v>
          </cell>
          <cell r="G63">
            <v>3.12</v>
          </cell>
          <cell r="H63">
            <v>0</v>
          </cell>
          <cell r="I63">
            <v>0</v>
          </cell>
        </row>
        <row r="64">
          <cell r="A64" t="str">
            <v>LDNO HV: Small Non Domestic Off Peak (related MPAN)</v>
          </cell>
          <cell r="B64" t="str">
            <v>218</v>
          </cell>
          <cell r="C64">
            <v>4</v>
          </cell>
          <cell r="D64">
            <v>0.156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HV: LV Medium Non-Domestic</v>
          </cell>
          <cell r="B65" t="str">
            <v>219</v>
          </cell>
          <cell r="C65" t="str">
            <v>5-8</v>
          </cell>
          <cell r="D65">
            <v>0.98599999999999999</v>
          </cell>
          <cell r="E65">
            <v>4.1000000000000002E-2</v>
          </cell>
          <cell r="F65">
            <v>0</v>
          </cell>
          <cell r="G65">
            <v>18.48</v>
          </cell>
          <cell r="H65">
            <v>0</v>
          </cell>
          <cell r="I65">
            <v>0</v>
          </cell>
        </row>
        <row r="66">
          <cell r="A66" t="str">
            <v>LDNO HV: LV HH Metered</v>
          </cell>
          <cell r="B66" t="str">
            <v>220</v>
          </cell>
          <cell r="D66">
            <v>4.3460000000000001</v>
          </cell>
          <cell r="E66">
            <v>0.313</v>
          </cell>
          <cell r="F66">
            <v>2.8000000000000001E-2</v>
          </cell>
          <cell r="G66">
            <v>5.2</v>
          </cell>
          <cell r="H66">
            <v>1.61</v>
          </cell>
          <cell r="I66">
            <v>0.16600000000000001</v>
          </cell>
        </row>
        <row r="67">
          <cell r="A67" t="str">
            <v>LDNO HV: LV Sub HH Metered</v>
          </cell>
          <cell r="B67" t="str">
            <v>221</v>
          </cell>
          <cell r="D67">
            <v>5.5570000000000004</v>
          </cell>
          <cell r="E67">
            <v>0.35899999999999999</v>
          </cell>
          <cell r="F67">
            <v>2.5000000000000001E-2</v>
          </cell>
          <cell r="G67">
            <v>7.77</v>
          </cell>
          <cell r="H67">
            <v>3.14</v>
          </cell>
          <cell r="I67">
            <v>0.19900000000000001</v>
          </cell>
        </row>
        <row r="68">
          <cell r="A68" t="str">
            <v>LDNO HV: HV HH Metered</v>
          </cell>
          <cell r="B68" t="str">
            <v>222</v>
          </cell>
          <cell r="D68">
            <v>4.4909999999999997</v>
          </cell>
          <cell r="E68">
            <v>0.248</v>
          </cell>
          <cell r="F68">
            <v>1.4E-2</v>
          </cell>
          <cell r="G68">
            <v>88.8</v>
          </cell>
          <cell r="H68">
            <v>4.2</v>
          </cell>
          <cell r="I68">
            <v>0.14499999999999999</v>
          </cell>
        </row>
        <row r="69">
          <cell r="A69" t="str">
            <v>LDNO HV: NHH UMS category A</v>
          </cell>
          <cell r="B69" t="str">
            <v>TBC</v>
          </cell>
          <cell r="C69">
            <v>8</v>
          </cell>
          <cell r="D69">
            <v>0.96099999999999997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NHH UMS category B</v>
          </cell>
          <cell r="B70" t="str">
            <v>TBC</v>
          </cell>
          <cell r="C70">
            <v>1</v>
          </cell>
          <cell r="D70">
            <v>1.1830000000000001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LDNO HV: NHH UMS category C</v>
          </cell>
          <cell r="B71" t="str">
            <v>TBC</v>
          </cell>
          <cell r="C71">
            <v>1</v>
          </cell>
          <cell r="D71">
            <v>1.962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LDNO HV: NHH UMS category D</v>
          </cell>
          <cell r="B72" t="str">
            <v>TBC</v>
          </cell>
          <cell r="C72">
            <v>1</v>
          </cell>
          <cell r="D72">
            <v>0.83299999999999996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UMS (Pseudo HH Metered)</v>
          </cell>
          <cell r="B73" t="str">
            <v>224</v>
          </cell>
          <cell r="D73">
            <v>16.41</v>
          </cell>
          <cell r="E73">
            <v>0.68700000000000006</v>
          </cell>
          <cell r="F73">
            <v>0.36299999999999999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LV Generation NHH</v>
          </cell>
          <cell r="B74" t="str">
            <v>225</v>
          </cell>
          <cell r="C74">
            <v>8</v>
          </cell>
          <cell r="D74">
            <v>-0.70199999999999996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LV Sub Generation NHH</v>
          </cell>
          <cell r="B75" t="str">
            <v>226</v>
          </cell>
          <cell r="C75">
            <v>8</v>
          </cell>
          <cell r="D75">
            <v>-0.59199999999999997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Generation Intermittent</v>
          </cell>
          <cell r="B76" t="str">
            <v>227</v>
          </cell>
          <cell r="D76">
            <v>-0.70199999999999996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0.27900000000000003</v>
          </cell>
        </row>
        <row r="77">
          <cell r="A77" t="str">
            <v>LDNO HV: LV Generation Non-Intermittent</v>
          </cell>
          <cell r="B77" t="str">
            <v>228</v>
          </cell>
          <cell r="D77">
            <v>-5.4820000000000002</v>
          </cell>
          <cell r="E77">
            <v>-0.56299999999999994</v>
          </cell>
          <cell r="F77">
            <v>-0.06</v>
          </cell>
          <cell r="G77">
            <v>0</v>
          </cell>
          <cell r="H77">
            <v>0</v>
          </cell>
          <cell r="I77">
            <v>0.27900000000000003</v>
          </cell>
        </row>
        <row r="78">
          <cell r="A78" t="str">
            <v>LDNO HV: LV Sub Generation Intermittent</v>
          </cell>
          <cell r="B78" t="str">
            <v>229</v>
          </cell>
          <cell r="D78">
            <v>-0.59199999999999997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0.251</v>
          </cell>
        </row>
        <row r="79">
          <cell r="A79" t="str">
            <v>LDNO HV: LV Sub Generation Non-Intermittent</v>
          </cell>
          <cell r="B79" t="str">
            <v>230</v>
          </cell>
          <cell r="D79">
            <v>-4.6609999999999996</v>
          </cell>
          <cell r="E79">
            <v>-0.47099999999999997</v>
          </cell>
          <cell r="F79">
            <v>-4.7E-2</v>
          </cell>
          <cell r="G79">
            <v>0</v>
          </cell>
          <cell r="H79">
            <v>0</v>
          </cell>
          <cell r="I79">
            <v>0.251</v>
          </cell>
        </row>
        <row r="80">
          <cell r="A80" t="str">
            <v>LDNO HV: HV Generation Intermittent</v>
          </cell>
          <cell r="B80" t="str">
            <v>231</v>
          </cell>
          <cell r="D80">
            <v>-0.38700000000000001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0.20599999999999999</v>
          </cell>
        </row>
        <row r="81">
          <cell r="A81" t="str">
            <v>LDNO HV: HV Generation Non-Intermittent</v>
          </cell>
          <cell r="B81" t="str">
            <v>232</v>
          </cell>
          <cell r="D81">
            <v>-3.1349999999999998</v>
          </cell>
          <cell r="E81">
            <v>-0.29799999999999999</v>
          </cell>
          <cell r="F81">
            <v>-2.1999999999999999E-2</v>
          </cell>
          <cell r="G81">
            <v>0</v>
          </cell>
          <cell r="H81">
            <v>0</v>
          </cell>
          <cell r="I81">
            <v>0.20599999999999999</v>
          </cell>
        </row>
      </sheetData>
      <sheetData sheetId="20">
        <row r="57">
          <cell r="A57" t="str">
            <v>Domestic Unrestricted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DCM Revenues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Tariffs for WPD West Midlands in April 14 (102)</v>
          </cell>
        </row>
        <row r="3">
          <cell r="A3" t="str">
            <v>3701. Tariffs</v>
          </cell>
        </row>
        <row r="4">
          <cell r="A4" t="str">
            <v>Data sources:</v>
          </cell>
        </row>
        <row r="5">
          <cell r="A5" t="str">
            <v>x1 = 3607. Unit rate 1 p/kWh (in Tariffs)</v>
          </cell>
        </row>
        <row r="6">
          <cell r="A6" t="str">
            <v>x2 = 3607. Unit rate 2 p/kWh (in Tariffs)</v>
          </cell>
        </row>
        <row r="7">
          <cell r="A7" t="str">
            <v>x3 = 3607. Unit rate 3 p/kWh (in Tariffs)</v>
          </cell>
        </row>
        <row r="8">
          <cell r="A8" t="str">
            <v>x4 = 3607. Fixed charge p/MPAN/day (in Tariffs)</v>
          </cell>
        </row>
        <row r="9">
          <cell r="A9" t="str">
            <v>x5 = 3607. Capacity charge p/kVA/day (in Tariffs)</v>
          </cell>
        </row>
        <row r="10">
          <cell r="A10" t="str">
            <v>x6 = 3607. Reactive power charge p/kVArh (in Tariffs)</v>
          </cell>
        </row>
        <row r="11">
          <cell r="A11" t="str">
            <v>Kind:</v>
          </cell>
          <cell r="B11" t="str">
            <v>Input data</v>
          </cell>
          <cell r="C11" t="str">
            <v>Fixed data</v>
          </cell>
          <cell r="D11" t="str">
            <v>Copy cells</v>
          </cell>
          <cell r="E11" t="str">
            <v>Copy cells</v>
          </cell>
          <cell r="F11" t="str">
            <v>Copy cells</v>
          </cell>
          <cell r="G11" t="str">
            <v>Copy cells</v>
          </cell>
          <cell r="H11" t="str">
            <v>Copy cells</v>
          </cell>
          <cell r="I11" t="str">
            <v>Copy cells</v>
          </cell>
        </row>
        <row r="12">
          <cell r="A12" t="str">
            <v>Formula:</v>
          </cell>
          <cell r="B12" t="str">
            <v/>
          </cell>
          <cell r="C12" t="str">
            <v/>
          </cell>
          <cell r="D12" t="str">
            <v>= x1</v>
          </cell>
          <cell r="E12" t="str">
            <v>= x2</v>
          </cell>
          <cell r="F12" t="str">
            <v>= x3</v>
          </cell>
          <cell r="G12" t="str">
            <v>= x4</v>
          </cell>
          <cell r="H12" t="str">
            <v>= x5</v>
          </cell>
          <cell r="I12" t="str">
            <v>= x6</v>
          </cell>
        </row>
        <row r="14">
          <cell r="B14" t="str">
            <v>Open LLFCs</v>
          </cell>
          <cell r="C14" t="str">
            <v>PCs</v>
          </cell>
          <cell r="D14" t="str">
            <v>Unit rate 1 p/kWh</v>
          </cell>
          <cell r="E14" t="str">
            <v>Unit rate 2 p/kWh</v>
          </cell>
          <cell r="F14" t="str">
            <v>Unit rate 3 p/kWh</v>
          </cell>
          <cell r="G14" t="str">
            <v>Fixed charge p/MPAN/day</v>
          </cell>
          <cell r="H14" t="str">
            <v>Capacity charge p/kVA/day</v>
          </cell>
          <cell r="I14" t="str">
            <v>Reactive power charge p/kVArh</v>
          </cell>
        </row>
        <row r="15">
          <cell r="A15" t="str">
            <v>Domestic Unrestricted</v>
          </cell>
          <cell r="B15" t="str">
            <v>#VALUE!</v>
          </cell>
          <cell r="C15">
            <v>1</v>
          </cell>
          <cell r="D15">
            <v>2.3559999999999999</v>
          </cell>
          <cell r="E15">
            <v>0</v>
          </cell>
          <cell r="F15">
            <v>0</v>
          </cell>
          <cell r="G15">
            <v>3.64</v>
          </cell>
          <cell r="H15">
            <v>0</v>
          </cell>
          <cell r="I15">
            <v>0</v>
          </cell>
        </row>
        <row r="16">
          <cell r="A16" t="str">
            <v>Domestic Two Rate</v>
          </cell>
          <cell r="B16" t="str">
            <v>#VALUE!</v>
          </cell>
          <cell r="C16">
            <v>2</v>
          </cell>
          <cell r="D16">
            <v>2.6760000000000002</v>
          </cell>
          <cell r="E16">
            <v>8.3000000000000004E-2</v>
          </cell>
          <cell r="F16">
            <v>0</v>
          </cell>
          <cell r="G16">
            <v>3.64</v>
          </cell>
          <cell r="H16">
            <v>0</v>
          </cell>
          <cell r="I16">
            <v>0</v>
          </cell>
        </row>
        <row r="17">
          <cell r="A17" t="str">
            <v>Domestic Off Peak (related MPAN)</v>
          </cell>
          <cell r="B17" t="str">
            <v>#VALUE!</v>
          </cell>
          <cell r="C17">
            <v>2</v>
          </cell>
          <cell r="D17">
            <v>0.18099999999999999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Small Non Domestic Unrestricted</v>
          </cell>
          <cell r="B18" t="str">
            <v>#VALUE!</v>
          </cell>
          <cell r="C18">
            <v>3</v>
          </cell>
          <cell r="D18">
            <v>1.968</v>
          </cell>
          <cell r="E18">
            <v>0</v>
          </cell>
          <cell r="F18">
            <v>0</v>
          </cell>
          <cell r="G18">
            <v>6.21</v>
          </cell>
          <cell r="H18">
            <v>0</v>
          </cell>
          <cell r="I18">
            <v>0</v>
          </cell>
        </row>
        <row r="19">
          <cell r="A19" t="str">
            <v>Small Non Domestic Two Rate</v>
          </cell>
          <cell r="B19" t="str">
            <v>#VALUE!</v>
          </cell>
          <cell r="C19">
            <v>4</v>
          </cell>
          <cell r="D19">
            <v>2.282</v>
          </cell>
          <cell r="E19">
            <v>7.3999999999999996E-2</v>
          </cell>
          <cell r="F19">
            <v>0</v>
          </cell>
          <cell r="G19">
            <v>6.21</v>
          </cell>
          <cell r="H19">
            <v>0</v>
          </cell>
          <cell r="I19">
            <v>0</v>
          </cell>
        </row>
        <row r="20">
          <cell r="A20" t="str">
            <v>Small Non Domestic Off Peak (related MPAN)</v>
          </cell>
          <cell r="B20" t="str">
            <v>#VALUE!</v>
          </cell>
          <cell r="C20">
            <v>4</v>
          </cell>
          <cell r="D20">
            <v>0.318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LV Medium Non-Domestic</v>
          </cell>
          <cell r="B21" t="str">
            <v>#VALUE!</v>
          </cell>
          <cell r="C21" t="str">
            <v>5-8</v>
          </cell>
          <cell r="D21">
            <v>2.222</v>
          </cell>
          <cell r="E21">
            <v>7.0000000000000007E-2</v>
          </cell>
          <cell r="F21">
            <v>0</v>
          </cell>
          <cell r="G21">
            <v>33</v>
          </cell>
          <cell r="H21">
            <v>0</v>
          </cell>
          <cell r="I21">
            <v>0</v>
          </cell>
        </row>
        <row r="22">
          <cell r="A22" t="str">
            <v>LV Sub Medium Non-Domestic</v>
          </cell>
          <cell r="B22" t="str">
            <v>#VALUE!</v>
          </cell>
          <cell r="C22" t="str">
            <v>5-8</v>
          </cell>
          <cell r="D22">
            <v>2.1709999999999998</v>
          </cell>
          <cell r="E22">
            <v>6.0999999999999999E-2</v>
          </cell>
          <cell r="F22">
            <v>0</v>
          </cell>
          <cell r="G22">
            <v>36.549999999999997</v>
          </cell>
          <cell r="H22">
            <v>0</v>
          </cell>
          <cell r="I22">
            <v>0</v>
          </cell>
        </row>
        <row r="23">
          <cell r="A23" t="str">
            <v>HV Medium Non-Domestic</v>
          </cell>
          <cell r="B23" t="str">
            <v>#VALUE!</v>
          </cell>
          <cell r="C23" t="str">
            <v>5-8</v>
          </cell>
          <cell r="D23">
            <v>1.2649999999999999</v>
          </cell>
          <cell r="E23">
            <v>1.7000000000000001E-2</v>
          </cell>
          <cell r="F23">
            <v>0</v>
          </cell>
          <cell r="G23">
            <v>294.14</v>
          </cell>
          <cell r="H23">
            <v>0</v>
          </cell>
          <cell r="I23">
            <v>0</v>
          </cell>
        </row>
        <row r="24">
          <cell r="A24" t="str">
            <v>LV HH Metered</v>
          </cell>
          <cell r="B24" t="str">
            <v>#VALUE!</v>
          </cell>
          <cell r="D24">
            <v>11.07</v>
          </cell>
          <cell r="E24">
            <v>0.59299999999999997</v>
          </cell>
          <cell r="F24">
            <v>4.9000000000000002E-2</v>
          </cell>
          <cell r="G24">
            <v>8.6999999999999993</v>
          </cell>
          <cell r="H24">
            <v>3.23</v>
          </cell>
          <cell r="I24">
            <v>0.39300000000000002</v>
          </cell>
        </row>
        <row r="25">
          <cell r="A25" t="str">
            <v>LV Sub HH Metered</v>
          </cell>
          <cell r="B25" t="str">
            <v>#VALUE!</v>
          </cell>
          <cell r="D25">
            <v>9.3279999999999994</v>
          </cell>
          <cell r="E25">
            <v>0.46400000000000002</v>
          </cell>
          <cell r="F25">
            <v>2.8000000000000001E-2</v>
          </cell>
          <cell r="G25">
            <v>6.39</v>
          </cell>
          <cell r="H25">
            <v>4.0999999999999996</v>
          </cell>
          <cell r="I25">
            <v>0.32</v>
          </cell>
        </row>
        <row r="26">
          <cell r="A26" t="str">
            <v>HV HH Metered</v>
          </cell>
          <cell r="B26" t="str">
            <v>#VALUE!</v>
          </cell>
          <cell r="D26">
            <v>6.8520000000000003</v>
          </cell>
          <cell r="E26">
            <v>0.30199999999999999</v>
          </cell>
          <cell r="F26">
            <v>1.4999999999999999E-2</v>
          </cell>
          <cell r="G26">
            <v>65.099999999999994</v>
          </cell>
          <cell r="H26">
            <v>4.57</v>
          </cell>
          <cell r="I26">
            <v>0.21199999999999999</v>
          </cell>
        </row>
        <row r="27">
          <cell r="A27" t="str">
            <v>HV Sub HH Metered</v>
          </cell>
          <cell r="B27" t="str">
            <v>#VALUE!</v>
          </cell>
          <cell r="D27">
            <v>6.5979999999999999</v>
          </cell>
          <cell r="E27">
            <v>0.314</v>
          </cell>
          <cell r="F27">
            <v>1.4E-2</v>
          </cell>
          <cell r="G27">
            <v>65.099999999999994</v>
          </cell>
          <cell r="H27">
            <v>4.46</v>
          </cell>
          <cell r="I27">
            <v>0.22600000000000001</v>
          </cell>
        </row>
        <row r="28">
          <cell r="A28" t="str">
            <v>NHH UMS category A</v>
          </cell>
          <cell r="B28" t="str">
            <v>#VALUE!</v>
          </cell>
          <cell r="C28">
            <v>8</v>
          </cell>
          <cell r="D28">
            <v>2.0209999999999999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NHH UMS category B</v>
          </cell>
          <cell r="B29" t="str">
            <v>#VALUE!</v>
          </cell>
          <cell r="C29">
            <v>1</v>
          </cell>
          <cell r="D29">
            <v>2.6240000000000001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NHH UMS category C</v>
          </cell>
          <cell r="B30" t="str">
            <v>#VALUE!</v>
          </cell>
          <cell r="C30">
            <v>1</v>
          </cell>
          <cell r="D30">
            <v>4.4009999999999998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NHH UMS category D</v>
          </cell>
          <cell r="B31" t="str">
            <v>#VALUE!</v>
          </cell>
          <cell r="C31">
            <v>1</v>
          </cell>
          <cell r="D31">
            <v>1.577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LV UMS (Pseudo HH Metered)</v>
          </cell>
          <cell r="B32" t="str">
            <v>#VALUE!</v>
          </cell>
          <cell r="D32">
            <v>39.298000000000002</v>
          </cell>
          <cell r="E32">
            <v>1.2170000000000001</v>
          </cell>
          <cell r="F32">
            <v>0.67100000000000004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LV Generation NHH</v>
          </cell>
          <cell r="B33" t="str">
            <v>#VALUE!</v>
          </cell>
          <cell r="C33">
            <v>8</v>
          </cell>
          <cell r="D33">
            <v>-0.625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LV Sub Generation NHH</v>
          </cell>
          <cell r="B34" t="str">
            <v>#VALUE!</v>
          </cell>
          <cell r="C34">
            <v>8</v>
          </cell>
          <cell r="D34">
            <v>-0.51600000000000001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LV Generation Intermittent</v>
          </cell>
          <cell r="B35" t="str">
            <v>#VALUE!</v>
          </cell>
          <cell r="D35">
            <v>-0.625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0.25900000000000001</v>
          </cell>
        </row>
        <row r="36">
          <cell r="A36" t="str">
            <v>LV Generation Non-Intermittent</v>
          </cell>
          <cell r="B36" t="str">
            <v>#VALUE!</v>
          </cell>
          <cell r="D36">
            <v>-5.2169999999999996</v>
          </cell>
          <cell r="E36">
            <v>-0.41699999999999998</v>
          </cell>
          <cell r="F36">
            <v>-4.7E-2</v>
          </cell>
          <cell r="G36">
            <v>0</v>
          </cell>
          <cell r="H36">
            <v>0</v>
          </cell>
          <cell r="I36">
            <v>0.25900000000000001</v>
          </cell>
        </row>
        <row r="37">
          <cell r="A37" t="str">
            <v>LV Sub Generation Intermittent</v>
          </cell>
          <cell r="B37" t="str">
            <v>#VALUE!</v>
          </cell>
          <cell r="D37">
            <v>-0.51600000000000001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0.22800000000000001</v>
          </cell>
        </row>
        <row r="38">
          <cell r="A38" t="str">
            <v>LV Sub Generation Non-Intermittent</v>
          </cell>
          <cell r="B38" t="str">
            <v>#VALUE!</v>
          </cell>
          <cell r="D38">
            <v>-4.3170000000000002</v>
          </cell>
          <cell r="E38">
            <v>-0.34699999999999998</v>
          </cell>
          <cell r="F38">
            <v>-3.5999999999999997E-2</v>
          </cell>
          <cell r="G38">
            <v>0</v>
          </cell>
          <cell r="H38">
            <v>0</v>
          </cell>
          <cell r="I38">
            <v>0.22800000000000001</v>
          </cell>
        </row>
        <row r="39">
          <cell r="A39" t="str">
            <v>HV Generation Intermittent</v>
          </cell>
          <cell r="B39" t="str">
            <v>#VALUE!</v>
          </cell>
          <cell r="D39">
            <v>-0.314</v>
          </cell>
          <cell r="E39">
            <v>0</v>
          </cell>
          <cell r="F39">
            <v>0</v>
          </cell>
          <cell r="G39">
            <v>31.99</v>
          </cell>
          <cell r="H39">
            <v>0</v>
          </cell>
          <cell r="I39">
            <v>0.186</v>
          </cell>
        </row>
        <row r="40">
          <cell r="A40" t="str">
            <v>HV Generation Non-Intermittent</v>
          </cell>
          <cell r="B40" t="str">
            <v>#VALUE!</v>
          </cell>
          <cell r="D40">
            <v>-2.653</v>
          </cell>
          <cell r="E40">
            <v>-0.217</v>
          </cell>
          <cell r="F40">
            <v>-1.4999999999999999E-2</v>
          </cell>
          <cell r="G40">
            <v>31.99</v>
          </cell>
          <cell r="H40">
            <v>0</v>
          </cell>
          <cell r="I40">
            <v>0.186</v>
          </cell>
        </row>
        <row r="41">
          <cell r="A41" t="str">
            <v>HV Sub Generation Intermittent</v>
          </cell>
          <cell r="B41" t="str">
            <v>#VALUE!</v>
          </cell>
          <cell r="D41">
            <v>-0.35199999999999998</v>
          </cell>
          <cell r="E41">
            <v>0</v>
          </cell>
          <cell r="F41">
            <v>0</v>
          </cell>
          <cell r="G41">
            <v>31.99</v>
          </cell>
          <cell r="H41">
            <v>0</v>
          </cell>
          <cell r="I41">
            <v>0.111</v>
          </cell>
        </row>
        <row r="42">
          <cell r="A42" t="str">
            <v>HV Sub Generation Non-Intermittent</v>
          </cell>
          <cell r="B42" t="str">
            <v>#VALUE!</v>
          </cell>
          <cell r="D42">
            <v>-2.96</v>
          </cell>
          <cell r="E42">
            <v>-0.24299999999999999</v>
          </cell>
          <cell r="F42">
            <v>-1.7999999999999999E-2</v>
          </cell>
          <cell r="G42">
            <v>31.99</v>
          </cell>
          <cell r="H42">
            <v>0</v>
          </cell>
          <cell r="I42">
            <v>0.111</v>
          </cell>
        </row>
        <row r="43">
          <cell r="A43" t="str">
            <v>LDNO LV: Domestic Unrestricted</v>
          </cell>
          <cell r="B43" t="str">
            <v>#VALUE!</v>
          </cell>
          <cell r="C43">
            <v>1</v>
          </cell>
          <cell r="D43">
            <v>1.62</v>
          </cell>
          <cell r="E43">
            <v>0</v>
          </cell>
          <cell r="F43">
            <v>0</v>
          </cell>
          <cell r="G43">
            <v>2.5</v>
          </cell>
          <cell r="H43">
            <v>0</v>
          </cell>
          <cell r="I43">
            <v>0</v>
          </cell>
        </row>
        <row r="44">
          <cell r="A44" t="str">
            <v>LDNO LV: Domestic Two Rate</v>
          </cell>
          <cell r="B44" t="str">
            <v>#VALUE!</v>
          </cell>
          <cell r="C44">
            <v>2</v>
          </cell>
          <cell r="D44">
            <v>1.84</v>
          </cell>
          <cell r="E44">
            <v>5.7000000000000002E-2</v>
          </cell>
          <cell r="F44">
            <v>0</v>
          </cell>
          <cell r="G44">
            <v>2.5</v>
          </cell>
          <cell r="H44">
            <v>0</v>
          </cell>
          <cell r="I44">
            <v>0</v>
          </cell>
        </row>
        <row r="45">
          <cell r="A45" t="str">
            <v>LDNO LV: Domestic Off Peak (related MPAN)</v>
          </cell>
          <cell r="B45" t="str">
            <v>#VALUE!</v>
          </cell>
          <cell r="C45">
            <v>2</v>
          </cell>
          <cell r="D45">
            <v>0.124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LDNO LV: Small Non Domestic Unrestricted</v>
          </cell>
          <cell r="B46" t="str">
            <v>#VALUE!</v>
          </cell>
          <cell r="C46">
            <v>3</v>
          </cell>
          <cell r="D46">
            <v>1.353</v>
          </cell>
          <cell r="E46">
            <v>0</v>
          </cell>
          <cell r="F46">
            <v>0</v>
          </cell>
          <cell r="G46">
            <v>4.2699999999999996</v>
          </cell>
          <cell r="H46">
            <v>0</v>
          </cell>
          <cell r="I46">
            <v>0</v>
          </cell>
        </row>
        <row r="47">
          <cell r="A47" t="str">
            <v>LDNO LV: Small Non Domestic Two Rate</v>
          </cell>
          <cell r="B47" t="str">
            <v>#VALUE!</v>
          </cell>
          <cell r="C47">
            <v>4</v>
          </cell>
          <cell r="D47">
            <v>1.569</v>
          </cell>
          <cell r="E47">
            <v>5.0999999999999997E-2</v>
          </cell>
          <cell r="F47">
            <v>0</v>
          </cell>
          <cell r="G47">
            <v>4.2699999999999996</v>
          </cell>
          <cell r="H47">
            <v>0</v>
          </cell>
          <cell r="I47">
            <v>0</v>
          </cell>
        </row>
        <row r="48">
          <cell r="A48" t="str">
            <v>LDNO LV: Small Non Domestic Off Peak (related MPAN)</v>
          </cell>
          <cell r="B48" t="str">
            <v>#VALUE!</v>
          </cell>
          <cell r="C48">
            <v>4</v>
          </cell>
          <cell r="D48">
            <v>0.219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LDNO LV: LV Medium Non-Domestic</v>
          </cell>
          <cell r="B49" t="str">
            <v>#VALUE!</v>
          </cell>
          <cell r="C49" t="str">
            <v>5-8</v>
          </cell>
          <cell r="D49">
            <v>1.528</v>
          </cell>
          <cell r="E49">
            <v>4.8000000000000001E-2</v>
          </cell>
          <cell r="F49">
            <v>0</v>
          </cell>
          <cell r="G49">
            <v>22.69</v>
          </cell>
          <cell r="H49">
            <v>0</v>
          </cell>
          <cell r="I49">
            <v>0</v>
          </cell>
        </row>
        <row r="50">
          <cell r="A50" t="str">
            <v>LDNO LV: LV HH Metered</v>
          </cell>
          <cell r="B50" t="str">
            <v>#VALUE!</v>
          </cell>
          <cell r="D50">
            <v>7.6109999999999998</v>
          </cell>
          <cell r="E50">
            <v>0.40799999999999997</v>
          </cell>
          <cell r="F50">
            <v>3.4000000000000002E-2</v>
          </cell>
          <cell r="G50">
            <v>5.98</v>
          </cell>
          <cell r="H50">
            <v>2.2200000000000002</v>
          </cell>
          <cell r="I50">
            <v>0.27</v>
          </cell>
        </row>
        <row r="51">
          <cell r="A51" t="str">
            <v>LDNO LV: NHH UMS category A</v>
          </cell>
          <cell r="B51" t="str">
            <v>#VALUE!</v>
          </cell>
          <cell r="C51">
            <v>8</v>
          </cell>
          <cell r="D51">
            <v>1.389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LDNO LV: NHH UMS category B</v>
          </cell>
          <cell r="B52" t="str">
            <v>#VALUE!</v>
          </cell>
          <cell r="C52">
            <v>1</v>
          </cell>
          <cell r="D52">
            <v>1.804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LDNO LV: NHH UMS category C</v>
          </cell>
          <cell r="B53" t="str">
            <v>#VALUE!</v>
          </cell>
          <cell r="C53">
            <v>1</v>
          </cell>
          <cell r="D53">
            <v>3.0259999999999998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LDNO LV: NHH UMS category D</v>
          </cell>
          <cell r="B54" t="str">
            <v>#VALUE!</v>
          </cell>
          <cell r="C54">
            <v>1</v>
          </cell>
          <cell r="D54">
            <v>1.0840000000000001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LDNO LV: LV UMS (Pseudo HH Metered)</v>
          </cell>
          <cell r="B55" t="str">
            <v>#VALUE!</v>
          </cell>
          <cell r="D55">
            <v>27.018000000000001</v>
          </cell>
          <cell r="E55">
            <v>0.83699999999999997</v>
          </cell>
          <cell r="F55">
            <v>0.46100000000000002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LDNO LV: LV Generation NHH</v>
          </cell>
          <cell r="B56" t="str">
            <v>#VALUE!</v>
          </cell>
          <cell r="C56">
            <v>8</v>
          </cell>
          <cell r="D56">
            <v>-0.625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LDNO LV: LV Generation Intermittent</v>
          </cell>
          <cell r="B57" t="str">
            <v>#VALUE!</v>
          </cell>
          <cell r="D57">
            <v>-0.625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0.25900000000000001</v>
          </cell>
        </row>
        <row r="58">
          <cell r="A58" t="str">
            <v>LDNO LV: LV Generation Non-Intermittent</v>
          </cell>
          <cell r="B58" t="str">
            <v>#VALUE!</v>
          </cell>
          <cell r="D58">
            <v>-5.2169999999999996</v>
          </cell>
          <cell r="E58">
            <v>-0.41699999999999998</v>
          </cell>
          <cell r="F58">
            <v>-4.7E-2</v>
          </cell>
          <cell r="G58">
            <v>0</v>
          </cell>
          <cell r="H58">
            <v>0</v>
          </cell>
          <cell r="I58">
            <v>0.25900000000000001</v>
          </cell>
        </row>
        <row r="59">
          <cell r="A59" t="str">
            <v>LDNO HV: Domestic Unrestricted</v>
          </cell>
          <cell r="B59" t="str">
            <v>#VALUE!</v>
          </cell>
          <cell r="C59">
            <v>1</v>
          </cell>
          <cell r="D59">
            <v>1.113</v>
          </cell>
          <cell r="E59">
            <v>0</v>
          </cell>
          <cell r="F59">
            <v>0</v>
          </cell>
          <cell r="G59">
            <v>1.72</v>
          </cell>
          <cell r="H59">
            <v>0</v>
          </cell>
          <cell r="I59">
            <v>0</v>
          </cell>
        </row>
        <row r="60">
          <cell r="A60" t="str">
            <v>LDNO HV: Domestic Two Rate</v>
          </cell>
          <cell r="B60" t="str">
            <v>#VALUE!</v>
          </cell>
          <cell r="C60">
            <v>2</v>
          </cell>
          <cell r="D60">
            <v>1.264</v>
          </cell>
          <cell r="E60">
            <v>3.9E-2</v>
          </cell>
          <cell r="F60">
            <v>0</v>
          </cell>
          <cell r="G60">
            <v>1.72</v>
          </cell>
          <cell r="H60">
            <v>0</v>
          </cell>
          <cell r="I60">
            <v>0</v>
          </cell>
        </row>
        <row r="61">
          <cell r="A61" t="str">
            <v>LDNO HV: Domestic Off Peak (related MPAN)</v>
          </cell>
          <cell r="B61" t="str">
            <v>#VALUE!</v>
          </cell>
          <cell r="C61">
            <v>2</v>
          </cell>
          <cell r="D61">
            <v>8.5999999999999993E-2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LDNO HV: Small Non Domestic Unrestricted</v>
          </cell>
          <cell r="B62" t="str">
            <v>#VALUE!</v>
          </cell>
          <cell r="C62">
            <v>3</v>
          </cell>
          <cell r="D62">
            <v>0.93</v>
          </cell>
          <cell r="E62">
            <v>0</v>
          </cell>
          <cell r="F62">
            <v>0</v>
          </cell>
          <cell r="G62">
            <v>2.93</v>
          </cell>
          <cell r="H62">
            <v>0</v>
          </cell>
          <cell r="I62">
            <v>0</v>
          </cell>
        </row>
        <row r="63">
          <cell r="A63" t="str">
            <v>LDNO HV: Small Non Domestic Two Rate</v>
          </cell>
          <cell r="B63" t="str">
            <v>#VALUE!</v>
          </cell>
          <cell r="C63">
            <v>4</v>
          </cell>
          <cell r="D63">
            <v>1.0780000000000001</v>
          </cell>
          <cell r="E63">
            <v>3.5000000000000003E-2</v>
          </cell>
          <cell r="F63">
            <v>0</v>
          </cell>
          <cell r="G63">
            <v>2.93</v>
          </cell>
          <cell r="H63">
            <v>0</v>
          </cell>
          <cell r="I63">
            <v>0</v>
          </cell>
        </row>
        <row r="64">
          <cell r="A64" t="str">
            <v>LDNO HV: Small Non Domestic Off Peak (related MPAN)</v>
          </cell>
          <cell r="B64" t="str">
            <v>#VALUE!</v>
          </cell>
          <cell r="C64">
            <v>4</v>
          </cell>
          <cell r="D64">
            <v>0.15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LDNO HV: LV Medium Non-Domestic</v>
          </cell>
          <cell r="B65" t="str">
            <v>#VALUE!</v>
          </cell>
          <cell r="C65" t="str">
            <v>5-8</v>
          </cell>
          <cell r="D65">
            <v>1.05</v>
          </cell>
          <cell r="E65">
            <v>3.3000000000000002E-2</v>
          </cell>
          <cell r="F65">
            <v>0</v>
          </cell>
          <cell r="G65">
            <v>15.59</v>
          </cell>
          <cell r="H65">
            <v>0</v>
          </cell>
          <cell r="I65">
            <v>0</v>
          </cell>
        </row>
        <row r="66">
          <cell r="A66" t="str">
            <v>LDNO HV: LV HH Metered</v>
          </cell>
          <cell r="B66" t="str">
            <v>#VALUE!</v>
          </cell>
          <cell r="D66">
            <v>5.2309999999999999</v>
          </cell>
          <cell r="E66">
            <v>0.28000000000000003</v>
          </cell>
          <cell r="F66">
            <v>2.3E-2</v>
          </cell>
          <cell r="G66">
            <v>4.1100000000000003</v>
          </cell>
          <cell r="H66">
            <v>1.53</v>
          </cell>
          <cell r="I66">
            <v>0.186</v>
          </cell>
        </row>
        <row r="67">
          <cell r="A67" t="str">
            <v>LDNO HV: LV Sub HH Metered</v>
          </cell>
          <cell r="B67" t="str">
            <v>#VALUE!</v>
          </cell>
          <cell r="D67">
            <v>6.6219999999999999</v>
          </cell>
          <cell r="E67">
            <v>0.32900000000000001</v>
          </cell>
          <cell r="F67">
            <v>0.02</v>
          </cell>
          <cell r="G67">
            <v>4.54</v>
          </cell>
          <cell r="H67">
            <v>2.91</v>
          </cell>
          <cell r="I67">
            <v>0.22700000000000001</v>
          </cell>
        </row>
        <row r="68">
          <cell r="A68" t="str">
            <v>LDNO HV: HV HH Metered</v>
          </cell>
          <cell r="B68" t="str">
            <v>#VALUE!</v>
          </cell>
          <cell r="D68">
            <v>5.5419999999999998</v>
          </cell>
          <cell r="E68">
            <v>0.24399999999999999</v>
          </cell>
          <cell r="F68">
            <v>1.2E-2</v>
          </cell>
          <cell r="G68">
            <v>52.66</v>
          </cell>
          <cell r="H68">
            <v>3.7</v>
          </cell>
          <cell r="I68">
            <v>0.17100000000000001</v>
          </cell>
        </row>
        <row r="69">
          <cell r="A69" t="str">
            <v>LDNO HV: NHH UMS category A</v>
          </cell>
          <cell r="B69" t="str">
            <v>#VALUE!</v>
          </cell>
          <cell r="C69">
            <v>8</v>
          </cell>
          <cell r="D69">
            <v>0.95499999999999996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LDNO HV: NHH UMS category B</v>
          </cell>
          <cell r="B70" t="str">
            <v>#VALUE!</v>
          </cell>
          <cell r="C70">
            <v>1</v>
          </cell>
          <cell r="D70">
            <v>1.24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LDNO HV: NHH UMS category C</v>
          </cell>
          <cell r="B71" t="str">
            <v>#VALUE!</v>
          </cell>
          <cell r="C71">
            <v>1</v>
          </cell>
          <cell r="D71">
            <v>2.08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LDNO HV: NHH UMS category D</v>
          </cell>
          <cell r="B72" t="str">
            <v>#VALUE!</v>
          </cell>
          <cell r="C72">
            <v>1</v>
          </cell>
          <cell r="D72">
            <v>0.745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LDNO HV: LV UMS (Pseudo HH Metered)</v>
          </cell>
          <cell r="B73" t="str">
            <v>#VALUE!</v>
          </cell>
          <cell r="D73">
            <v>18.57</v>
          </cell>
          <cell r="E73">
            <v>0.57499999999999996</v>
          </cell>
          <cell r="F73">
            <v>0.317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LDNO HV: LV Generation NHH</v>
          </cell>
          <cell r="B74" t="str">
            <v>#VALUE!</v>
          </cell>
          <cell r="C74">
            <v>8</v>
          </cell>
          <cell r="D74">
            <v>-0.625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LDNO HV: LV Sub Generation NHH</v>
          </cell>
          <cell r="B75" t="str">
            <v>#VALUE!</v>
          </cell>
          <cell r="C75">
            <v>8</v>
          </cell>
          <cell r="D75">
            <v>-0.51600000000000001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LDNO HV: LV Generation Intermittent</v>
          </cell>
          <cell r="B76" t="str">
            <v>#VALUE!</v>
          </cell>
          <cell r="D76">
            <v>-0.625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0.25900000000000001</v>
          </cell>
        </row>
        <row r="77">
          <cell r="A77" t="str">
            <v>LDNO HV: LV Generation Non-Intermittent</v>
          </cell>
          <cell r="B77" t="str">
            <v>#VALUE!</v>
          </cell>
          <cell r="D77">
            <v>-5.2169999999999996</v>
          </cell>
          <cell r="E77">
            <v>-0.41699999999999998</v>
          </cell>
          <cell r="F77">
            <v>-4.7E-2</v>
          </cell>
          <cell r="G77">
            <v>0</v>
          </cell>
          <cell r="H77">
            <v>0</v>
          </cell>
          <cell r="I77">
            <v>0.25900000000000001</v>
          </cell>
        </row>
        <row r="78">
          <cell r="A78" t="str">
            <v>LDNO HV: LV Sub Generation Intermittent</v>
          </cell>
          <cell r="B78" t="str">
            <v>#VALUE!</v>
          </cell>
          <cell r="D78">
            <v>-0.51600000000000001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0.22800000000000001</v>
          </cell>
        </row>
        <row r="79">
          <cell r="A79" t="str">
            <v>LDNO HV: LV Sub Generation Non-Intermittent</v>
          </cell>
          <cell r="B79" t="str">
            <v>#VALUE!</v>
          </cell>
          <cell r="D79">
            <v>-4.3170000000000002</v>
          </cell>
          <cell r="E79">
            <v>-0.34699999999999998</v>
          </cell>
          <cell r="F79">
            <v>-3.5999999999999997E-2</v>
          </cell>
          <cell r="G79">
            <v>0</v>
          </cell>
          <cell r="H79">
            <v>0</v>
          </cell>
          <cell r="I79">
            <v>0.22800000000000001</v>
          </cell>
        </row>
        <row r="80">
          <cell r="A80" t="str">
            <v>LDNO HV: HV Generation Intermittent</v>
          </cell>
          <cell r="B80" t="str">
            <v>#VALUE!</v>
          </cell>
          <cell r="D80">
            <v>-0.314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0.186</v>
          </cell>
        </row>
        <row r="81">
          <cell r="A81" t="str">
            <v>LDNO HV: HV Generation Non-Intermittent</v>
          </cell>
          <cell r="B81" t="str">
            <v>#VALUE!</v>
          </cell>
          <cell r="D81">
            <v>-2.653</v>
          </cell>
          <cell r="E81">
            <v>-0.217</v>
          </cell>
          <cell r="F81">
            <v>-1.4999999999999999E-2</v>
          </cell>
          <cell r="G81">
            <v>0</v>
          </cell>
          <cell r="H81">
            <v>0</v>
          </cell>
          <cell r="I81">
            <v>0.186</v>
          </cell>
        </row>
      </sheetData>
      <sheetData sheetId="21">
        <row r="1">
          <cell r="A1" t="str">
            <v>Summary statistics for WPD West Midlands in April 14 (102)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176528559.72673696</v>
          </cell>
          <cell r="D25">
            <v>-26941.77017557621</v>
          </cell>
          <cell r="E25">
            <v>-5.7370470584168659E-5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  <cell r="J52" t="str">
            <v>Calculation</v>
          </cell>
          <cell r="K52" t="str">
            <v>Calculation</v>
          </cell>
          <cell r="L52" t="str">
            <v>Calculation</v>
          </cell>
          <cell r="M52" t="str">
            <v>Calculation</v>
          </cell>
          <cell r="N52" t="str">
            <v>Calculation</v>
          </cell>
          <cell r="O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  <cell r="J53" t="str">
            <v>=IF(x16&lt;&gt;0,x15/x16,"")</v>
          </cell>
          <cell r="K53" t="str">
            <v>=IF(x14&lt;&gt;0,0.1*x17/x14,0)</v>
          </cell>
          <cell r="L53" t="str">
            <v>=x9*x1*10</v>
          </cell>
          <cell r="M53" t="str">
            <v>=x10*x2*10</v>
          </cell>
          <cell r="N53" t="str">
            <v>=x11*x3*10</v>
          </cell>
          <cell r="O53" t="str">
            <v>=IF(x17&lt;&gt;0,x18/x17,"")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  <cell r="J55" t="str">
            <v>Average £/MPAN</v>
          </cell>
          <cell r="K55" t="str">
            <v>Average unit rate p/kWh</v>
          </cell>
          <cell r="L55" t="str">
            <v>Net revenues from unit rate 1 (£)</v>
          </cell>
          <cell r="M55" t="str">
            <v>Net revenues from unit rate 2 (£)</v>
          </cell>
          <cell r="N55" t="str">
            <v>Net revenues from unit rate 3 (£)</v>
          </cell>
          <cell r="O55" t="str">
            <v>Rate 1 revenue proportion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7094015.6615416408</v>
          </cell>
          <cell r="C57">
            <v>1928292</v>
          </cell>
          <cell r="D57">
            <v>192754296.49792105</v>
          </cell>
          <cell r="E57">
            <v>167135008.98592106</v>
          </cell>
          <cell r="F57">
            <v>25619287.512000002</v>
          </cell>
          <cell r="G57">
            <v>0</v>
          </cell>
          <cell r="H57">
            <v>0</v>
          </cell>
          <cell r="I57">
            <v>2.717139427008715</v>
          </cell>
          <cell r="J57">
            <v>99.961155518936479</v>
          </cell>
          <cell r="K57">
            <v>2.3560000000000003</v>
          </cell>
          <cell r="L57">
            <v>167135008.98592106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LDNO LV: Domestic Unrestricted</v>
          </cell>
          <cell r="B58">
            <v>12742.276</v>
          </cell>
          <cell r="C58">
            <v>5511</v>
          </cell>
          <cell r="D58">
            <v>256712.74620000002</v>
          </cell>
          <cell r="E58">
            <v>206424.87120000002</v>
          </cell>
          <cell r="F58">
            <v>50287.875</v>
          </cell>
          <cell r="G58">
            <v>0</v>
          </cell>
          <cell r="H58">
            <v>0</v>
          </cell>
          <cell r="I58">
            <v>2.0146537886952069</v>
          </cell>
          <cell r="J58">
            <v>46.5818810016331</v>
          </cell>
          <cell r="K58">
            <v>1.6200000000000003</v>
          </cell>
          <cell r="L58">
            <v>206424.87120000002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LDNO HV: Domestic Unrestricted</v>
          </cell>
          <cell r="B59">
            <v>31420.962999999996</v>
          </cell>
          <cell r="C59">
            <v>11588</v>
          </cell>
          <cell r="D59">
            <v>422464.78218999994</v>
          </cell>
          <cell r="E59">
            <v>349715.31818999996</v>
          </cell>
          <cell r="F59">
            <v>72749.463999999993</v>
          </cell>
          <cell r="G59">
            <v>0</v>
          </cell>
          <cell r="H59">
            <v>0</v>
          </cell>
          <cell r="I59">
            <v>1.3445316179201765</v>
          </cell>
          <cell r="J59">
            <v>36.457092008111836</v>
          </cell>
          <cell r="K59">
            <v>1.113</v>
          </cell>
          <cell r="L59">
            <v>349715.31818999996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1743469.9392324651</v>
          </cell>
          <cell r="C61">
            <v>311205</v>
          </cell>
          <cell r="D61">
            <v>31486325.176797297</v>
          </cell>
          <cell r="E61">
            <v>27351655.546797298</v>
          </cell>
          <cell r="F61">
            <v>4134669.6300000008</v>
          </cell>
          <cell r="G61">
            <v>0</v>
          </cell>
          <cell r="H61">
            <v>0</v>
          </cell>
          <cell r="I61">
            <v>1.8059574454526388</v>
          </cell>
          <cell r="J61">
            <v>101.17551188701113</v>
          </cell>
          <cell r="K61">
            <v>1.5688056863680959</v>
          </cell>
          <cell r="L61">
            <v>26733761.677824579</v>
          </cell>
          <cell r="M61">
            <v>617893.86897272186</v>
          </cell>
          <cell r="N61">
            <v>0</v>
          </cell>
          <cell r="O61">
            <v>0.97740926987342558</v>
          </cell>
        </row>
        <row r="62">
          <cell r="A62" t="str">
            <v>LDNO LV: Domestic Two Rate</v>
          </cell>
          <cell r="B62">
            <v>948.0659999999998</v>
          </cell>
          <cell r="C62">
            <v>208</v>
          </cell>
          <cell r="D62">
            <v>13519.885259999999</v>
          </cell>
          <cell r="E62">
            <v>11621.885259999999</v>
          </cell>
          <cell r="F62">
            <v>1898</v>
          </cell>
          <cell r="G62">
            <v>0</v>
          </cell>
          <cell r="H62">
            <v>0</v>
          </cell>
          <cell r="I62">
            <v>1.4260489522881323</v>
          </cell>
          <cell r="J62">
            <v>64.999448365384609</v>
          </cell>
          <cell r="K62">
            <v>1.2258519195920961</v>
          </cell>
          <cell r="L62">
            <v>11435.747199999998</v>
          </cell>
          <cell r="M62">
            <v>186.13805999999997</v>
          </cell>
          <cell r="N62">
            <v>0</v>
          </cell>
          <cell r="O62">
            <v>0.98398383258517896</v>
          </cell>
        </row>
        <row r="63">
          <cell r="A63" t="str">
            <v>LDNO HV: Domestic Two Rate</v>
          </cell>
          <cell r="B63">
            <v>1370.3109999999999</v>
          </cell>
          <cell r="C63">
            <v>341</v>
          </cell>
          <cell r="D63">
            <v>11998.902539999999</v>
          </cell>
          <cell r="E63">
            <v>9858.1045400000003</v>
          </cell>
          <cell r="F63">
            <v>2140.7979999999998</v>
          </cell>
          <cell r="G63">
            <v>0</v>
          </cell>
          <cell r="H63">
            <v>0</v>
          </cell>
          <cell r="I63">
            <v>0.87563352698766916</v>
          </cell>
          <cell r="J63">
            <v>35.187397478005863</v>
          </cell>
          <cell r="K63">
            <v>0.71940636395679525</v>
          </cell>
          <cell r="L63">
            <v>9620.5188799999996</v>
          </cell>
          <cell r="M63">
            <v>237.58565999999999</v>
          </cell>
          <cell r="N63">
            <v>0</v>
          </cell>
          <cell r="O63">
            <v>0.97589945825427404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37980.064481511552</v>
          </cell>
          <cell r="C65">
            <v>0</v>
          </cell>
          <cell r="D65">
            <v>68743.916711535901</v>
          </cell>
          <cell r="E65">
            <v>68743.916711535901</v>
          </cell>
          <cell r="F65">
            <v>0</v>
          </cell>
          <cell r="G65">
            <v>0</v>
          </cell>
          <cell r="H65">
            <v>0</v>
          </cell>
          <cell r="I65">
            <v>0.18099999999999999</v>
          </cell>
          <cell r="J65" t="str">
            <v/>
          </cell>
          <cell r="K65">
            <v>0.18099999999999999</v>
          </cell>
          <cell r="L65">
            <v>68743.916711535901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1657215.0032074109</v>
          </cell>
          <cell r="C69">
            <v>133933</v>
          </cell>
          <cell r="D69">
            <v>35649783.607621849</v>
          </cell>
          <cell r="E69">
            <v>32613991.263121847</v>
          </cell>
          <cell r="F69">
            <v>3035792.3444999997</v>
          </cell>
          <cell r="G69">
            <v>0</v>
          </cell>
          <cell r="H69">
            <v>0</v>
          </cell>
          <cell r="I69">
            <v>2.1511863903370694</v>
          </cell>
          <cell r="J69">
            <v>266.17624937559714</v>
          </cell>
          <cell r="K69">
            <v>1.9680000000000002</v>
          </cell>
          <cell r="L69">
            <v>32613991.263121847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LDNO LV: Small Non Domestic Unrestricted</v>
          </cell>
          <cell r="B70">
            <v>1408.7349999999999</v>
          </cell>
          <cell r="C70">
            <v>147</v>
          </cell>
          <cell r="D70">
            <v>21351.253049999999</v>
          </cell>
          <cell r="E70">
            <v>19060.184549999998</v>
          </cell>
          <cell r="F70">
            <v>2291.0684999999999</v>
          </cell>
          <cell r="G70">
            <v>0</v>
          </cell>
          <cell r="H70">
            <v>0</v>
          </cell>
          <cell r="I70">
            <v>1.5156330360216792</v>
          </cell>
          <cell r="J70">
            <v>145.24661938775509</v>
          </cell>
          <cell r="K70">
            <v>1.353</v>
          </cell>
          <cell r="L70">
            <v>19060.184549999998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LDNO HV: Small Non Domestic Unrestricted</v>
          </cell>
          <cell r="B71">
            <v>7278.2599999999993</v>
          </cell>
          <cell r="C71">
            <v>442</v>
          </cell>
          <cell r="D71">
            <v>72414.786999999997</v>
          </cell>
          <cell r="E71">
            <v>67687.817999999999</v>
          </cell>
          <cell r="F71">
            <v>4726.9690000000001</v>
          </cell>
          <cell r="G71">
            <v>0</v>
          </cell>
          <cell r="H71">
            <v>0</v>
          </cell>
          <cell r="I71">
            <v>0.99494641576420739</v>
          </cell>
          <cell r="J71">
            <v>163.83435972850677</v>
          </cell>
          <cell r="K71">
            <v>0.93000000000000016</v>
          </cell>
          <cell r="L71">
            <v>67687.817999999999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694484.41616022959</v>
          </cell>
          <cell r="C73">
            <v>32464</v>
          </cell>
          <cell r="D73">
            <v>12001498.089655597</v>
          </cell>
          <cell r="E73">
            <v>11265652.833655598</v>
          </cell>
          <cell r="F73">
            <v>735845.25600000005</v>
          </cell>
          <cell r="G73">
            <v>0</v>
          </cell>
          <cell r="H73">
            <v>0</v>
          </cell>
          <cell r="I73">
            <v>1.7281162557989846</v>
          </cell>
          <cell r="J73">
            <v>369.68636303769085</v>
          </cell>
          <cell r="K73">
            <v>1.6221606376630944</v>
          </cell>
          <cell r="L73">
            <v>11112073.289185062</v>
          </cell>
          <cell r="M73">
            <v>153579.54447053545</v>
          </cell>
          <cell r="N73">
            <v>0</v>
          </cell>
          <cell r="O73">
            <v>0.98636745275766669</v>
          </cell>
        </row>
        <row r="74">
          <cell r="A74" t="str">
            <v>LDNO LV: Small Non Domestic Two Rate</v>
          </cell>
          <cell r="B74">
            <v>460.31299999999999</v>
          </cell>
          <cell r="C74">
            <v>9</v>
          </cell>
          <cell r="D74">
            <v>5516.4647699999996</v>
          </cell>
          <cell r="E74">
            <v>5376.1952699999993</v>
          </cell>
          <cell r="F74">
            <v>140.26949999999999</v>
          </cell>
          <cell r="G74">
            <v>0</v>
          </cell>
          <cell r="H74">
            <v>0</v>
          </cell>
          <cell r="I74">
            <v>1.1984160277897866</v>
          </cell>
          <cell r="J74">
            <v>612.94052999999997</v>
          </cell>
          <cell r="K74">
            <v>1.1679433928652894</v>
          </cell>
          <cell r="L74">
            <v>5314.1716199999992</v>
          </cell>
          <cell r="M74">
            <v>62.023650000000004</v>
          </cell>
          <cell r="N74">
            <v>0</v>
          </cell>
          <cell r="O74">
            <v>0.98846328176617737</v>
          </cell>
        </row>
        <row r="75">
          <cell r="A75" t="str">
            <v>LDNO HV: Small Non Domestic Two Rate</v>
          </cell>
          <cell r="B75">
            <v>1629.499</v>
          </cell>
          <cell r="C75">
            <v>41</v>
          </cell>
          <cell r="D75">
            <v>14691.717980000001</v>
          </cell>
          <cell r="E75">
            <v>14253.243480000001</v>
          </cell>
          <cell r="F75">
            <v>438.47450000000003</v>
          </cell>
          <cell r="G75">
            <v>0</v>
          </cell>
          <cell r="H75">
            <v>0</v>
          </cell>
          <cell r="I75">
            <v>0.90160951188064575</v>
          </cell>
          <cell r="J75">
            <v>358.33458487804882</v>
          </cell>
          <cell r="K75">
            <v>0.87470096514327411</v>
          </cell>
          <cell r="L75">
            <v>14142.07718</v>
          </cell>
          <cell r="M75">
            <v>111.16630000000001</v>
          </cell>
          <cell r="N75">
            <v>0</v>
          </cell>
          <cell r="O75">
            <v>0.99220063137516823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7153.9019847221743</v>
          </cell>
          <cell r="C77">
            <v>0</v>
          </cell>
          <cell r="D77">
            <v>22749.408311416515</v>
          </cell>
          <cell r="E77">
            <v>22749.408311416515</v>
          </cell>
          <cell r="F77">
            <v>0</v>
          </cell>
          <cell r="G77">
            <v>0</v>
          </cell>
          <cell r="H77">
            <v>0</v>
          </cell>
          <cell r="I77">
            <v>0.318</v>
          </cell>
          <cell r="J77" t="str">
            <v/>
          </cell>
          <cell r="K77">
            <v>0.318</v>
          </cell>
          <cell r="L77">
            <v>22749.408311416515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1612960.9919597046</v>
          </cell>
          <cell r="C81">
            <v>17684</v>
          </cell>
          <cell r="D81">
            <v>31105451.528872836</v>
          </cell>
          <cell r="E81">
            <v>28975413.728872836</v>
          </cell>
          <cell r="F81">
            <v>2130037.7999999998</v>
          </cell>
          <cell r="G81">
            <v>0</v>
          </cell>
          <cell r="H81">
            <v>0</v>
          </cell>
          <cell r="I81">
            <v>1.9284689266465487</v>
          </cell>
          <cell r="J81">
            <v>1758.9601633608254</v>
          </cell>
          <cell r="K81">
            <v>1.7964113126919754</v>
          </cell>
          <cell r="L81">
            <v>28752123.503095403</v>
          </cell>
          <cell r="M81">
            <v>223290.2257774286</v>
          </cell>
          <cell r="N81">
            <v>0</v>
          </cell>
          <cell r="O81">
            <v>0.99229380371004217</v>
          </cell>
        </row>
        <row r="82">
          <cell r="A82" t="str">
            <v>LDNO LV: LV Medium Non-Domestic</v>
          </cell>
          <cell r="B82">
            <v>562.10500000000002</v>
          </cell>
          <cell r="C82">
            <v>9</v>
          </cell>
          <cell r="D82">
            <v>7009.9761000000017</v>
          </cell>
          <cell r="E82">
            <v>6264.6096000000016</v>
          </cell>
          <cell r="F82">
            <v>745.36650000000009</v>
          </cell>
          <cell r="G82">
            <v>0</v>
          </cell>
          <cell r="H82">
            <v>0</v>
          </cell>
          <cell r="I82">
            <v>1.2470937102498647</v>
          </cell>
          <cell r="J82">
            <v>778.88623333333351</v>
          </cell>
          <cell r="K82">
            <v>1.1144909936755591</v>
          </cell>
          <cell r="L82">
            <v>6189.225120000001</v>
          </cell>
          <cell r="M82">
            <v>75.384479999999996</v>
          </cell>
          <cell r="N82">
            <v>0</v>
          </cell>
          <cell r="O82">
            <v>0.98796661167840361</v>
          </cell>
        </row>
        <row r="83">
          <cell r="A83" t="str">
            <v>LDNO HV: LV Medium Non-Domestic</v>
          </cell>
          <cell r="B83">
            <v>8005.2969999999987</v>
          </cell>
          <cell r="C83">
            <v>73</v>
          </cell>
          <cell r="D83">
            <v>72885.28578999998</v>
          </cell>
          <cell r="E83">
            <v>68731.330289999984</v>
          </cell>
          <cell r="F83">
            <v>4153.9555</v>
          </cell>
          <cell r="G83">
            <v>0</v>
          </cell>
          <cell r="H83">
            <v>0</v>
          </cell>
          <cell r="I83">
            <v>0.91046323190757306</v>
          </cell>
          <cell r="J83">
            <v>998.42857246575318</v>
          </cell>
          <cell r="K83">
            <v>0.85857314588078371</v>
          </cell>
          <cell r="L83">
            <v>68234.081999999995</v>
          </cell>
          <cell r="M83">
            <v>497.24829000000005</v>
          </cell>
          <cell r="N83">
            <v>0</v>
          </cell>
          <cell r="O83">
            <v>0.99276533295802749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312.52867024299997</v>
          </cell>
          <cell r="C85">
            <v>3</v>
          </cell>
          <cell r="D85">
            <v>5385.3555976041289</v>
          </cell>
          <cell r="E85">
            <v>4985.133097604129</v>
          </cell>
          <cell r="F85">
            <v>400.22249999999991</v>
          </cell>
          <cell r="G85">
            <v>0</v>
          </cell>
          <cell r="H85">
            <v>0</v>
          </cell>
          <cell r="I85">
            <v>1.7231557006967908</v>
          </cell>
          <cell r="J85">
            <v>1795.1185325347096</v>
          </cell>
          <cell r="K85">
            <v>1.5950962494826622</v>
          </cell>
          <cell r="L85">
            <v>4933.099105027989</v>
          </cell>
          <cell r="M85">
            <v>52.033992576140008</v>
          </cell>
          <cell r="N85">
            <v>0</v>
          </cell>
          <cell r="O85">
            <v>0.98956216583241319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43180.946217605</v>
          </cell>
          <cell r="C87">
            <v>263</v>
          </cell>
          <cell r="D87">
            <v>709484.96063458093</v>
          </cell>
          <cell r="E87">
            <v>427125.26763458096</v>
          </cell>
          <cell r="F87">
            <v>282359.69299999997</v>
          </cell>
          <cell r="G87">
            <v>0</v>
          </cell>
          <cell r="H87">
            <v>0</v>
          </cell>
          <cell r="I87">
            <v>1.6430509814658063</v>
          </cell>
          <cell r="J87">
            <v>2697.6614472797755</v>
          </cell>
          <cell r="K87">
            <v>0.989152172539565</v>
          </cell>
          <cell r="L87">
            <v>425502.72521926998</v>
          </cell>
          <cell r="M87">
            <v>1622.54241531096</v>
          </cell>
          <cell r="N87">
            <v>0</v>
          </cell>
          <cell r="O87">
            <v>0.99620124928619513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1942206.851594331</v>
          </cell>
          <cell r="C89">
            <v>6151</v>
          </cell>
          <cell r="D89">
            <v>41722139.855276018</v>
          </cell>
          <cell r="E89">
            <v>28965279.002356015</v>
          </cell>
          <cell r="F89">
            <v>195325.00499999998</v>
          </cell>
          <cell r="G89">
            <v>11860237</v>
          </cell>
          <cell r="H89">
            <v>701298.84791999997</v>
          </cell>
          <cell r="I89">
            <v>2.1481820961051028</v>
          </cell>
          <cell r="J89">
            <v>6782.9848569787055</v>
          </cell>
          <cell r="K89">
            <v>1.4913591195798128</v>
          </cell>
          <cell r="L89">
            <v>23511990.151887894</v>
          </cell>
          <cell r="M89">
            <v>5020530.3322014604</v>
          </cell>
          <cell r="N89">
            <v>432758.51826666592</v>
          </cell>
          <cell r="O89">
            <v>0.81173014594388837</v>
          </cell>
        </row>
        <row r="90">
          <cell r="A90" t="str">
            <v>LDNO LV: LV HH Metered</v>
          </cell>
          <cell r="B90">
            <v>64.51900000000002</v>
          </cell>
          <cell r="C90">
            <v>1</v>
          </cell>
          <cell r="D90">
            <v>975.51041000000021</v>
          </cell>
          <cell r="E90">
            <v>753.37941000000012</v>
          </cell>
          <cell r="F90">
            <v>21.827000000000002</v>
          </cell>
          <cell r="G90">
            <v>194.47200000000001</v>
          </cell>
          <cell r="H90">
            <v>5.8320000000000007</v>
          </cell>
          <cell r="I90">
            <v>1.5119738526635564</v>
          </cell>
          <cell r="J90">
            <v>975.51041000000021</v>
          </cell>
          <cell r="K90">
            <v>1.1676861234675056</v>
          </cell>
          <cell r="L90">
            <v>526.45287000000008</v>
          </cell>
          <cell r="M90">
            <v>226.19112000000004</v>
          </cell>
          <cell r="N90">
            <v>0.73541999999999996</v>
          </cell>
          <cell r="O90">
            <v>0.69878850286072991</v>
          </cell>
        </row>
        <row r="91">
          <cell r="A91" t="str">
            <v>LDNO HV: LV HH Metered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 t="str">
            <v/>
          </cell>
          <cell r="J91" t="str">
            <v/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 t="str">
            <v/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32970.066663171994</v>
          </cell>
          <cell r="C93">
            <v>47</v>
          </cell>
          <cell r="D93">
            <v>731535.38562979433</v>
          </cell>
          <cell r="E93">
            <v>398677.74752979446</v>
          </cell>
          <cell r="F93">
            <v>1096.2045000000001</v>
          </cell>
          <cell r="G93">
            <v>329229.99999999994</v>
          </cell>
          <cell r="H93">
            <v>2531.4335999999998</v>
          </cell>
          <cell r="I93">
            <v>2.2187864923152527</v>
          </cell>
          <cell r="J93">
            <v>15564.582672974348</v>
          </cell>
          <cell r="K93">
            <v>1.2092112266643456</v>
          </cell>
          <cell r="L93">
            <v>330477.38498082419</v>
          </cell>
          <cell r="M93">
            <v>63811.432805477976</v>
          </cell>
          <cell r="N93">
            <v>4388.9297434922801</v>
          </cell>
          <cell r="O93">
            <v>0.82893361123980602</v>
          </cell>
        </row>
        <row r="94">
          <cell r="A94" t="str">
            <v>LDNO HV: LV Sub HH Metered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 t="str">
            <v/>
          </cell>
          <cell r="J94" t="str">
            <v/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 t="str">
            <v/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7873994.4054982979</v>
          </cell>
          <cell r="C96">
            <v>3714</v>
          </cell>
          <cell r="D96">
            <v>114631588.3822701</v>
          </cell>
          <cell r="E96">
            <v>63503268.867750093</v>
          </cell>
          <cell r="F96">
            <v>882502.10999999987</v>
          </cell>
          <cell r="G96">
            <v>47973118.000000007</v>
          </cell>
          <cell r="H96">
            <v>2272699.4045199999</v>
          </cell>
          <cell r="I96">
            <v>1.4558251184713125</v>
          </cell>
          <cell r="J96">
            <v>30864.724927913328</v>
          </cell>
          <cell r="K96">
            <v>0.80649370062298575</v>
          </cell>
          <cell r="L96">
            <v>53492581.143639237</v>
          </cell>
          <cell r="M96">
            <v>9414288.5237825178</v>
          </cell>
          <cell r="N96">
            <v>596399.20032833947</v>
          </cell>
          <cell r="O96">
            <v>0.84235948947826922</v>
          </cell>
        </row>
        <row r="97">
          <cell r="A97" t="str">
            <v>LDNO HV: HV HH Metered</v>
          </cell>
          <cell r="B97">
            <v>53595.789000000004</v>
          </cell>
          <cell r="C97">
            <v>14</v>
          </cell>
          <cell r="D97">
            <v>480315.12060999998</v>
          </cell>
          <cell r="E97">
            <v>416544.98115999997</v>
          </cell>
          <cell r="F97">
            <v>2690.9259999999999</v>
          </cell>
          <cell r="G97">
            <v>54020</v>
          </cell>
          <cell r="H97">
            <v>7059.2134499999993</v>
          </cell>
          <cell r="I97">
            <v>0.8961807066782802</v>
          </cell>
          <cell r="J97">
            <v>34308.222900714281</v>
          </cell>
          <cell r="K97">
            <v>0.77719721816204623</v>
          </cell>
          <cell r="L97">
            <v>359947.57967999997</v>
          </cell>
          <cell r="M97">
            <v>53580.396760000011</v>
          </cell>
          <cell r="N97">
            <v>3017.0047200000004</v>
          </cell>
          <cell r="O97">
            <v>0.86412655525848181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64909.346128380705</v>
          </cell>
          <cell r="C101">
            <v>0</v>
          </cell>
          <cell r="D101">
            <v>1311817.885254574</v>
          </cell>
          <cell r="E101">
            <v>1311817.885254574</v>
          </cell>
          <cell r="F101">
            <v>0</v>
          </cell>
          <cell r="G101">
            <v>0</v>
          </cell>
          <cell r="H101">
            <v>0</v>
          </cell>
          <cell r="I101">
            <v>2.0209999999999999</v>
          </cell>
          <cell r="J101" t="str">
            <v/>
          </cell>
          <cell r="K101">
            <v>2.0209999999999999</v>
          </cell>
          <cell r="L101">
            <v>1311817.885254574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LDNO LV: NHH UMS category A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/>
          </cell>
          <cell r="J102" t="str">
            <v/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 t="str">
            <v/>
          </cell>
        </row>
        <row r="103">
          <cell r="A103" t="str">
            <v>LDNO HV: NHH UMS category A</v>
          </cell>
          <cell r="B103">
            <v>711.7532796429557</v>
          </cell>
          <cell r="C103">
            <v>0</v>
          </cell>
          <cell r="D103">
            <v>6797.2438205902272</v>
          </cell>
          <cell r="E103">
            <v>6797.2438205902272</v>
          </cell>
          <cell r="F103">
            <v>0</v>
          </cell>
          <cell r="G103">
            <v>0</v>
          </cell>
          <cell r="H103">
            <v>0</v>
          </cell>
          <cell r="I103">
            <v>0.95500000000000007</v>
          </cell>
          <cell r="J103" t="str">
            <v/>
          </cell>
          <cell r="K103">
            <v>0.95500000000000007</v>
          </cell>
          <cell r="L103">
            <v>6797.2438205902272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34385.476992317155</v>
          </cell>
          <cell r="C105">
            <v>0</v>
          </cell>
          <cell r="D105">
            <v>902274.9162784022</v>
          </cell>
          <cell r="E105">
            <v>902274.9162784022</v>
          </cell>
          <cell r="F105">
            <v>0</v>
          </cell>
          <cell r="G105">
            <v>0</v>
          </cell>
          <cell r="H105">
            <v>0</v>
          </cell>
          <cell r="I105">
            <v>2.6240000000000001</v>
          </cell>
          <cell r="J105" t="str">
            <v/>
          </cell>
          <cell r="K105">
            <v>2.6240000000000001</v>
          </cell>
          <cell r="L105">
            <v>902274.9162784022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LDNO LV: NHH UMS category B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 t="str">
            <v/>
          </cell>
          <cell r="J106" t="str">
            <v/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 t="str">
            <v/>
          </cell>
        </row>
        <row r="107">
          <cell r="A107" t="str">
            <v>LDNO HV: NHH UMS category B</v>
          </cell>
          <cell r="B107">
            <v>377.04856821332601</v>
          </cell>
          <cell r="C107">
            <v>0</v>
          </cell>
          <cell r="D107">
            <v>4675.4022458452428</v>
          </cell>
          <cell r="E107">
            <v>4675.4022458452428</v>
          </cell>
          <cell r="F107">
            <v>0</v>
          </cell>
          <cell r="G107">
            <v>0</v>
          </cell>
          <cell r="H107">
            <v>0</v>
          </cell>
          <cell r="I107">
            <v>1.2400000000000002</v>
          </cell>
          <cell r="J107" t="str">
            <v/>
          </cell>
          <cell r="K107">
            <v>1.2400000000000002</v>
          </cell>
          <cell r="L107">
            <v>4675.4022458452428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784.07290049624919</v>
          </cell>
          <cell r="C109">
            <v>0</v>
          </cell>
          <cell r="D109">
            <v>34507.048350839927</v>
          </cell>
          <cell r="E109">
            <v>34507.048350839927</v>
          </cell>
          <cell r="F109">
            <v>0</v>
          </cell>
          <cell r="G109">
            <v>0</v>
          </cell>
          <cell r="H109">
            <v>0</v>
          </cell>
          <cell r="I109">
            <v>4.4009999999999998</v>
          </cell>
          <cell r="J109" t="str">
            <v/>
          </cell>
          <cell r="K109">
            <v>4.4009999999999998</v>
          </cell>
          <cell r="L109">
            <v>34507.048350839927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LDNO LV: NHH UMS category C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 t="str">
            <v/>
          </cell>
          <cell r="J110" t="str">
            <v/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 t="str">
            <v/>
          </cell>
        </row>
        <row r="111">
          <cell r="A111" t="str">
            <v>LDNO HV: NHH UMS category C</v>
          </cell>
          <cell r="B111">
            <v>8.5976287190384042</v>
          </cell>
          <cell r="C111">
            <v>0</v>
          </cell>
          <cell r="D111">
            <v>178.8306773559988</v>
          </cell>
          <cell r="E111">
            <v>178.8306773559988</v>
          </cell>
          <cell r="F111">
            <v>0</v>
          </cell>
          <cell r="G111">
            <v>0</v>
          </cell>
          <cell r="H111">
            <v>0</v>
          </cell>
          <cell r="I111">
            <v>2.08</v>
          </cell>
          <cell r="J111" t="str">
            <v/>
          </cell>
          <cell r="K111">
            <v>2.08</v>
          </cell>
          <cell r="L111">
            <v>178.8306773559988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5574.7020755278791</v>
          </cell>
          <cell r="C113">
            <v>0</v>
          </cell>
          <cell r="D113">
            <v>87913.051731074651</v>
          </cell>
          <cell r="E113">
            <v>87913.051731074651</v>
          </cell>
          <cell r="F113">
            <v>0</v>
          </cell>
          <cell r="G113">
            <v>0</v>
          </cell>
          <cell r="H113">
            <v>0</v>
          </cell>
          <cell r="I113">
            <v>1.577</v>
          </cell>
          <cell r="J113" t="str">
            <v/>
          </cell>
          <cell r="K113">
            <v>1.577</v>
          </cell>
          <cell r="L113">
            <v>87913.051731074651</v>
          </cell>
          <cell r="M113">
            <v>0</v>
          </cell>
          <cell r="N113">
            <v>0</v>
          </cell>
          <cell r="O113">
            <v>1</v>
          </cell>
        </row>
        <row r="114">
          <cell r="A114" t="str">
            <v>LDNO LV: NHH UMS category D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 t="str">
            <v/>
          </cell>
          <cell r="J114" t="str">
            <v/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/>
          </cell>
        </row>
        <row r="115">
          <cell r="A115" t="str">
            <v>LDNO HV: NHH UMS category D</v>
          </cell>
          <cell r="B115">
            <v>61.128523424679663</v>
          </cell>
          <cell r="C115">
            <v>0</v>
          </cell>
          <cell r="D115">
            <v>455.40749951386346</v>
          </cell>
          <cell r="E115">
            <v>455.40749951386346</v>
          </cell>
          <cell r="F115">
            <v>0</v>
          </cell>
          <cell r="G115">
            <v>0</v>
          </cell>
          <cell r="H115">
            <v>0</v>
          </cell>
          <cell r="I115">
            <v>0.745</v>
          </cell>
          <cell r="J115" t="str">
            <v/>
          </cell>
          <cell r="K115">
            <v>0.745</v>
          </cell>
          <cell r="L115">
            <v>455.40749951386346</v>
          </cell>
          <cell r="M115">
            <v>0</v>
          </cell>
          <cell r="N115">
            <v>0</v>
          </cell>
          <cell r="O115">
            <v>1</v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249132.15912722098</v>
          </cell>
          <cell r="C117">
            <v>0</v>
          </cell>
          <cell r="D117">
            <v>6477497.8721100185</v>
          </cell>
          <cell r="E117">
            <v>6477497.8721100185</v>
          </cell>
          <cell r="F117">
            <v>0</v>
          </cell>
          <cell r="G117">
            <v>0</v>
          </cell>
          <cell r="H117">
            <v>0</v>
          </cell>
          <cell r="I117">
            <v>2.600024779941092</v>
          </cell>
          <cell r="J117" t="str">
            <v/>
          </cell>
          <cell r="K117">
            <v>2.600024779941092</v>
          </cell>
          <cell r="L117">
            <v>4731928.1927744038</v>
          </cell>
          <cell r="M117">
            <v>344792.05471632781</v>
          </cell>
          <cell r="N117">
            <v>1400777.6246192863</v>
          </cell>
          <cell r="O117">
            <v>0.73051790771688785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972.53300000000013</v>
          </cell>
          <cell r="C121">
            <v>0</v>
          </cell>
          <cell r="D121">
            <v>-6078.3312500000011</v>
          </cell>
          <cell r="E121">
            <v>-6078.3312500000011</v>
          </cell>
          <cell r="F121">
            <v>0</v>
          </cell>
          <cell r="G121">
            <v>0</v>
          </cell>
          <cell r="H121">
            <v>0</v>
          </cell>
          <cell r="I121">
            <v>-0.625</v>
          </cell>
          <cell r="J121" t="str">
            <v/>
          </cell>
          <cell r="K121">
            <v>-0.625</v>
          </cell>
          <cell r="L121">
            <v>-6078.3312500000011</v>
          </cell>
          <cell r="M121">
            <v>0</v>
          </cell>
          <cell r="N121">
            <v>0</v>
          </cell>
          <cell r="O121">
            <v>1</v>
          </cell>
        </row>
        <row r="122">
          <cell r="A122" t="str">
            <v>LDNO LV: LV Generation NHH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 t="str">
            <v/>
          </cell>
          <cell r="J122" t="str">
            <v/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 t="str">
            <v/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1076.3679999999999</v>
          </cell>
          <cell r="C128">
            <v>85</v>
          </cell>
          <cell r="D128">
            <v>-6476.9376499999998</v>
          </cell>
          <cell r="E128">
            <v>-6727.3</v>
          </cell>
          <cell r="F128">
            <v>0</v>
          </cell>
          <cell r="G128">
            <v>0</v>
          </cell>
          <cell r="H128">
            <v>250.36235000000002</v>
          </cell>
          <cell r="I128">
            <v>-0.60174007867197843</v>
          </cell>
          <cell r="J128">
            <v>-76.199266470588228</v>
          </cell>
          <cell r="K128">
            <v>-0.625</v>
          </cell>
          <cell r="L128">
            <v>-6727.3</v>
          </cell>
          <cell r="M128">
            <v>0</v>
          </cell>
          <cell r="N128">
            <v>0</v>
          </cell>
          <cell r="O128">
            <v>1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3590.7830000000004</v>
          </cell>
          <cell r="C132">
            <v>89</v>
          </cell>
          <cell r="D132">
            <v>-23129.020610000003</v>
          </cell>
          <cell r="E132">
            <v>-23401.385010000005</v>
          </cell>
          <cell r="F132">
            <v>0</v>
          </cell>
          <cell r="G132">
            <v>0</v>
          </cell>
          <cell r="H132">
            <v>272.36439999999999</v>
          </cell>
          <cell r="I132">
            <v>-0.6441219257749633</v>
          </cell>
          <cell r="J132">
            <v>-259.87663606741575</v>
          </cell>
          <cell r="K132">
            <v>-0.65170702350991427</v>
          </cell>
          <cell r="L132">
            <v>-16492.084739999998</v>
          </cell>
          <cell r="M132">
            <v>-6052.371360000001</v>
          </cell>
          <cell r="N132">
            <v>-856.92891000000009</v>
          </cell>
          <cell r="O132">
            <v>0.70474823319015145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6.26</v>
          </cell>
          <cell r="C136">
            <v>1</v>
          </cell>
          <cell r="D136">
            <v>-29.175720000000002</v>
          </cell>
          <cell r="E136">
            <v>-32.301600000000001</v>
          </cell>
          <cell r="F136">
            <v>0</v>
          </cell>
          <cell r="G136">
            <v>0</v>
          </cell>
          <cell r="H136">
            <v>3.1258800000000004</v>
          </cell>
          <cell r="I136">
            <v>-0.46606581469648567</v>
          </cell>
          <cell r="J136">
            <v>-29.175720000000002</v>
          </cell>
          <cell r="K136">
            <v>-0.51600000000000001</v>
          </cell>
          <cell r="L136">
            <v>-32.301600000000001</v>
          </cell>
          <cell r="M136">
            <v>0</v>
          </cell>
          <cell r="N136">
            <v>0</v>
          </cell>
          <cell r="O136">
            <v>1</v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17.959</v>
          </cell>
          <cell r="C139">
            <v>3</v>
          </cell>
          <cell r="D139">
            <v>-70.525959999999998</v>
          </cell>
          <cell r="E139">
            <v>-78.718000000000004</v>
          </cell>
          <cell r="F139">
            <v>0</v>
          </cell>
          <cell r="G139">
            <v>0</v>
          </cell>
          <cell r="H139">
            <v>8.1920400000000004</v>
          </cell>
          <cell r="I139">
            <v>-0.3927053844868868</v>
          </cell>
          <cell r="J139">
            <v>-23.508653333333331</v>
          </cell>
          <cell r="K139">
            <v>-0.4383206191881508</v>
          </cell>
          <cell r="L139">
            <v>-39.284700000000015</v>
          </cell>
          <cell r="M139">
            <v>-37.149819999999991</v>
          </cell>
          <cell r="N139">
            <v>-2.2834800000000004</v>
          </cell>
          <cell r="O139">
            <v>0.49905612439340447</v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2853.8959999999997</v>
          </cell>
          <cell r="C142">
            <v>23</v>
          </cell>
          <cell r="D142">
            <v>-4303.9260000000013</v>
          </cell>
          <cell r="E142">
            <v>-8961.23344</v>
          </cell>
          <cell r="F142">
            <v>2685.5605</v>
          </cell>
          <cell r="G142">
            <v>0</v>
          </cell>
          <cell r="H142">
            <v>1971.74694</v>
          </cell>
          <cell r="I142">
            <v>-0.15080878910794232</v>
          </cell>
          <cell r="J142">
            <v>-187.12721739130441</v>
          </cell>
          <cell r="K142">
            <v>-0.31400000000000006</v>
          </cell>
          <cell r="L142">
            <v>-8961.23344</v>
          </cell>
          <cell r="M142">
            <v>0</v>
          </cell>
          <cell r="N142">
            <v>0</v>
          </cell>
          <cell r="O142">
            <v>1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469389.71400000004</v>
          </cell>
          <cell r="C145">
            <v>87</v>
          </cell>
          <cell r="D145">
            <v>-1471629.4346000005</v>
          </cell>
          <cell r="E145">
            <v>-1492439.0988800002</v>
          </cell>
          <cell r="F145">
            <v>10158.424499999999</v>
          </cell>
          <cell r="G145">
            <v>0</v>
          </cell>
          <cell r="H145">
            <v>10651.23978</v>
          </cell>
          <cell r="I145">
            <v>-0.31351974504494584</v>
          </cell>
          <cell r="J145">
            <v>-16915.280857471269</v>
          </cell>
          <cell r="K145">
            <v>-0.31795308980290099</v>
          </cell>
          <cell r="L145">
            <v>-1140287.4952700001</v>
          </cell>
          <cell r="M145">
            <v>-309590.57556000003</v>
          </cell>
          <cell r="N145">
            <v>-42561.028050000008</v>
          </cell>
          <cell r="O145">
            <v>0.76404289871910214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 t="str">
            <v/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23693282.708435278</v>
          </cell>
          <cell r="C165">
            <v>2452428</v>
          </cell>
          <cell r="D165">
            <v>469583238.90337783</v>
          </cell>
          <cell r="E165">
            <v>369197242.91249782</v>
          </cell>
          <cell r="F165">
            <v>37172444.755999997</v>
          </cell>
          <cell r="G165">
            <v>60216799.472000003</v>
          </cell>
          <cell r="H165">
            <v>2996751.7628800003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"/>
      <sheetName val="LAFs"/>
      <sheetName val="DRM"/>
      <sheetName val="SM"/>
      <sheetName val="Loads"/>
      <sheetName val="Multi"/>
      <sheetName val="SMD"/>
      <sheetName val="AMD"/>
      <sheetName val="Otex"/>
      <sheetName val="Contrib"/>
      <sheetName val="Yard"/>
      <sheetName val="Standing"/>
      <sheetName val="NHH"/>
      <sheetName val="Reactive"/>
      <sheetName val="Aggreg"/>
      <sheetName val="Revenue"/>
      <sheetName val="Scaler"/>
      <sheetName val="Adjust"/>
      <sheetName val="Tariffs"/>
      <sheetName val="Summary"/>
      <sheetName val="M-ATW"/>
      <sheetName val="M-Rev"/>
      <sheetName val="CData"/>
      <sheetName val="C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r6140: Summary statistics for WPD West Midlands in 2013/14 (April Tariffs 2013/14)</v>
          </cell>
        </row>
        <row r="2">
          <cell r="A2" t="str">
            <v>This sheet is for information only.  It can be deleted without affecting any calculations elsewhere in the model.</v>
          </cell>
        </row>
        <row r="4">
          <cell r="A4" t="str">
            <v>3801. Workbook build options and main parameters</v>
          </cell>
        </row>
        <row r="5">
          <cell r="A5" t="str">
            <v>Include a 132kV/HV network level</v>
          </cell>
        </row>
        <row r="6">
          <cell r="A6" t="str">
            <v>Network model: 500 MW at time of GSP peak</v>
          </cell>
        </row>
        <row r="7">
          <cell r="A7" t="str">
            <v>Coincidence correction factors grouped for UMS</v>
          </cell>
        </row>
        <row r="8">
          <cell r="A8" t="str">
            <v>Standing charges factors: 100/0/0 LV NHH, 100/100/20 network, 100/100/0 substation</v>
          </cell>
        </row>
        <row r="9">
          <cell r="A9" t="str">
            <v>Put some 132kV costs into HV capacity charges</v>
          </cell>
        </row>
        <row r="10">
          <cell r="A10" t="str">
            <v>Operating expenditure allocated by asset values</v>
          </cell>
        </row>
        <row r="11">
          <cell r="A11" t="str">
            <v>LV circuit costs by exit point for all small NHH demand</v>
          </cell>
        </row>
        <row r="12">
          <cell r="A12" t="str">
            <v>Revenue matching by £/kW/year at transmission exit level</v>
          </cell>
        </row>
        <row r="13">
          <cell r="A13" t="str">
            <v>Scaler subject to capping of each tariff component to zero</v>
          </cell>
        </row>
        <row r="14">
          <cell r="A14" t="str">
            <v xml:space="preserve"> </v>
          </cell>
        </row>
        <row r="15">
          <cell r="A15" t="str">
            <v>Data sources:</v>
          </cell>
        </row>
        <row r="16">
          <cell r="A16" t="str">
            <v>x1 = 1010. Annuity proportion for customer-contributed assets (in Financial and general assumptions)</v>
          </cell>
        </row>
        <row r="17">
          <cell r="A17" t="str">
            <v>x2 = 3606. Total net revenues from scaler (£) (in Revenue forecast summary)</v>
          </cell>
        </row>
        <row r="18">
          <cell r="A18" t="str">
            <v>x3 = 3606. Deviation from target revenue (£) (in Revenue forecast summary)</v>
          </cell>
        </row>
        <row r="19">
          <cell r="A19" t="str">
            <v>x4 = Deviation from target revenue (£) (copy) (in Workbook build options and main parameters)</v>
          </cell>
        </row>
        <row r="20">
          <cell r="A20" t="str">
            <v>x5 = 3402. Target net income from all use of system charges (£/year)</v>
          </cell>
        </row>
        <row r="21">
          <cell r="A21" t="str">
            <v>Kind:</v>
          </cell>
          <cell r="B21" t="str">
            <v>Copy cells</v>
          </cell>
          <cell r="C21" t="str">
            <v>Copy cells</v>
          </cell>
          <cell r="D21" t="str">
            <v>Copy cells</v>
          </cell>
          <cell r="E21" t="str">
            <v>Calculation</v>
          </cell>
        </row>
        <row r="22">
          <cell r="A22" t="str">
            <v>Formula:</v>
          </cell>
          <cell r="B22" t="str">
            <v>= x1</v>
          </cell>
          <cell r="C22" t="str">
            <v>= x2</v>
          </cell>
          <cell r="D22" t="str">
            <v>= x3</v>
          </cell>
          <cell r="E22" t="str">
            <v>=x4/x5</v>
          </cell>
        </row>
        <row r="24">
          <cell r="B24" t="str">
            <v>Annuity proportion for customer-contributed assets</v>
          </cell>
          <cell r="C24" t="str">
            <v>Total net revenues from scaler (£)</v>
          </cell>
          <cell r="D24" t="str">
            <v>Deviation from target revenue (£)</v>
          </cell>
          <cell r="E24" t="str">
            <v>Over/under recovery</v>
          </cell>
        </row>
        <row r="25">
          <cell r="A25" t="str">
            <v>Workbook build options and main parameters</v>
          </cell>
          <cell r="B25">
            <v>0</v>
          </cell>
          <cell r="C25">
            <v>107439839.93672223</v>
          </cell>
          <cell r="D25">
            <v>-14562.555194437504</v>
          </cell>
          <cell r="E25">
            <v>-3.2354607451153345E-5</v>
          </cell>
        </row>
        <row r="27">
          <cell r="A27" t="str">
            <v>3802. Revenue summary</v>
          </cell>
        </row>
        <row r="28">
          <cell r="A28" t="str">
            <v>Data sources:</v>
          </cell>
        </row>
        <row r="29">
          <cell r="A29" t="str">
            <v>x1 = 1053. Rate 1 units (MWh) by tariff (in Volume forecasts for the charging year)</v>
          </cell>
        </row>
        <row r="30">
          <cell r="A30" t="str">
            <v>x2 = 1053. Rate 2 units (MWh) by tariff (in Volume forecasts for the charging year)</v>
          </cell>
        </row>
        <row r="31">
          <cell r="A31" t="str">
            <v>x3 = 1053. Rate 3 units (MWh) by tariff (in Volume forecasts for the charging year)</v>
          </cell>
        </row>
        <row r="32">
          <cell r="A32" t="str">
            <v>x4 = 1053. MPANs by tariff (in Volume forecasts for the charging year)</v>
          </cell>
        </row>
        <row r="33">
          <cell r="A33" t="str">
            <v>x5 = 1010. Days in the charging year (in Financial and general assumptions)</v>
          </cell>
        </row>
        <row r="34">
          <cell r="A34" t="str">
            <v>x6 = 3607. Fixed charge p/MPAN/day (in Tariffs)</v>
          </cell>
        </row>
        <row r="35">
          <cell r="A35" t="str">
            <v>x7 = 3607. Capacity charge p/kVA/day (in Tariffs)</v>
          </cell>
        </row>
        <row r="36">
          <cell r="A36" t="str">
            <v>x8 = 1053. Import capacity (kVA) by tariff (in Volume forecasts for the charging year)</v>
          </cell>
        </row>
        <row r="37">
          <cell r="A37" t="str">
            <v>x9 = 3607. Unit rate 1 p/kWh (in Tariffs)</v>
          </cell>
        </row>
        <row r="38">
          <cell r="A38" t="str">
            <v>x10 = 3607. Unit rate 2 p/kWh (in Tariffs)</v>
          </cell>
        </row>
        <row r="39">
          <cell r="A39" t="str">
            <v>x11 = 3607. Unit rate 3 p/kWh (in Tariffs)</v>
          </cell>
        </row>
        <row r="40">
          <cell r="A40" t="str">
            <v>x12 = 3607. Reactive power charge p/kVArh (in Tariffs)</v>
          </cell>
        </row>
        <row r="41">
          <cell r="A41" t="str">
            <v>x13 = 1053. Reactive power units (MVArh) by tariff (in Volume forecasts for the charging year)</v>
          </cell>
        </row>
        <row r="42">
          <cell r="A42" t="str">
            <v>x14 = All units (MWh) (in Revenue summary)</v>
          </cell>
        </row>
        <row r="43">
          <cell r="A43" t="str">
            <v>x15 = Net revenues (£) (in Revenue summary)</v>
          </cell>
        </row>
        <row r="44">
          <cell r="A44" t="str">
            <v>x16 = MPANs by tariff (in Volume forecasts for the charging year) (copy) (in Revenue summary)</v>
          </cell>
        </row>
        <row r="45">
          <cell r="A45" t="str">
            <v>x17 = Revenues from unit rates (£) (in Revenue summary)</v>
          </cell>
        </row>
        <row r="46">
          <cell r="A46" t="str">
            <v>x18 = Net revenues from unit rate 1 (£) (in Revenue summary)</v>
          </cell>
        </row>
        <row r="47">
          <cell r="A47" t="str">
            <v>x19 = Net revenues from unit rate 2 (£) (in Revenue summary)</v>
          </cell>
        </row>
        <row r="48">
          <cell r="A48" t="str">
            <v>x20 = Net revenues from unit rate 3 (£) (in Revenue summary)</v>
          </cell>
        </row>
        <row r="49">
          <cell r="A49" t="str">
            <v>x21 = Revenues from fixed charges (£) (in Revenue summary)</v>
          </cell>
        </row>
        <row r="50">
          <cell r="A50" t="str">
            <v>x22 = Revenues from capacity charges (£) (in Revenue summary)</v>
          </cell>
        </row>
        <row r="51">
          <cell r="A51" t="str">
            <v>x23 = Revenues from reactive power charges (£) (in Revenue summary)</v>
          </cell>
        </row>
        <row r="52">
          <cell r="A52" t="str">
            <v>Kind:</v>
          </cell>
          <cell r="B52" t="str">
            <v>Calculation</v>
          </cell>
          <cell r="C52" t="str">
            <v>Copy cells</v>
          </cell>
          <cell r="D52" t="str">
            <v>Calculation</v>
          </cell>
          <cell r="E52" t="str">
            <v>Calculation</v>
          </cell>
          <cell r="F52" t="str">
            <v>Calculation</v>
          </cell>
          <cell r="G52" t="str">
            <v>Calculation</v>
          </cell>
          <cell r="H52" t="str">
            <v>Calculation</v>
          </cell>
          <cell r="I52" t="str">
            <v>Calculation</v>
          </cell>
          <cell r="J52" t="str">
            <v>Calculation</v>
          </cell>
          <cell r="K52" t="str">
            <v>Calculation</v>
          </cell>
          <cell r="L52" t="str">
            <v>Calculation</v>
          </cell>
          <cell r="M52" t="str">
            <v>Calculation</v>
          </cell>
          <cell r="N52" t="str">
            <v>Calculation</v>
          </cell>
          <cell r="O52" t="str">
            <v>Calculation</v>
          </cell>
        </row>
        <row r="53">
          <cell r="A53" t="str">
            <v>Formula:</v>
          </cell>
          <cell r="B53" t="str">
            <v>=x1+x2+x3</v>
          </cell>
          <cell r="C53" t="str">
            <v>= x4</v>
          </cell>
          <cell r="D53" t="str">
            <v>=0.01*x5*(x6*x4+x7*x8)+10*(x9*x1+x10*x2+x11*x3+x12*x13)</v>
          </cell>
          <cell r="E53" t="str">
            <v>=10*(x9*x1+x10*x2+x11*x3)</v>
          </cell>
          <cell r="F53" t="str">
            <v>=x6*x5*x4/100</v>
          </cell>
          <cell r="G53" t="str">
            <v>=x7*x5*x8/100</v>
          </cell>
          <cell r="H53" t="str">
            <v>=x12*x13*10</v>
          </cell>
          <cell r="I53" t="str">
            <v>=IF(x14&lt;&gt;0,0.1*x15/x14,"")</v>
          </cell>
          <cell r="J53" t="str">
            <v>=IF(x16&lt;&gt;0,x15/x16,"")</v>
          </cell>
          <cell r="K53" t="str">
            <v>=IF(x14&lt;&gt;0,0.1*x17/x14,0)</v>
          </cell>
          <cell r="L53" t="str">
            <v>=x9*x1*10</v>
          </cell>
          <cell r="M53" t="str">
            <v>=x10*x2*10</v>
          </cell>
          <cell r="N53" t="str">
            <v>=x11*x3*10</v>
          </cell>
          <cell r="O53" t="str">
            <v>=IF(x17&lt;&gt;0,x18/x17,"")</v>
          </cell>
        </row>
        <row r="55">
          <cell r="B55" t="str">
            <v>All units (MWh)</v>
          </cell>
          <cell r="C55" t="str">
            <v>MPANs</v>
          </cell>
          <cell r="D55" t="str">
            <v>Net revenues (£)</v>
          </cell>
          <cell r="E55" t="str">
            <v>Revenues from unit rates (£)</v>
          </cell>
          <cell r="F55" t="str">
            <v>Revenues from fixed charges (£)</v>
          </cell>
          <cell r="G55" t="str">
            <v>Revenues from capacity charges (£)</v>
          </cell>
          <cell r="H55" t="str">
            <v>Revenues from reactive power charges (£)</v>
          </cell>
          <cell r="I55" t="str">
            <v>Average p/kWh</v>
          </cell>
          <cell r="J55" t="str">
            <v>Average £/MPAN</v>
          </cell>
          <cell r="K55" t="str">
            <v>Average unit rate p/kWh</v>
          </cell>
          <cell r="L55" t="str">
            <v>Net revenues from unit rate 1 (£)</v>
          </cell>
          <cell r="M55" t="str">
            <v>Net revenues from unit rate 2 (£)</v>
          </cell>
          <cell r="N55" t="str">
            <v>Net revenues from unit rate 3 (£)</v>
          </cell>
          <cell r="O55" t="str">
            <v>Rate 1 revenue proportion</v>
          </cell>
        </row>
        <row r="56">
          <cell r="A56" t="str">
            <v>&gt; Domestic Unrestricted</v>
          </cell>
        </row>
        <row r="57">
          <cell r="A57" t="str">
            <v>Domestic Unrestricted</v>
          </cell>
          <cell r="B57">
            <v>7188253.0837154044</v>
          </cell>
          <cell r="C57">
            <v>1922702</v>
          </cell>
          <cell r="D57">
            <v>190745661.10350728</v>
          </cell>
          <cell r="E57">
            <v>156919564.81750727</v>
          </cell>
          <cell r="F57">
            <v>33826096.286000006</v>
          </cell>
          <cell r="G57">
            <v>0</v>
          </cell>
          <cell r="H57">
            <v>0</v>
          </cell>
          <cell r="I57">
            <v>2.6535746429912321</v>
          </cell>
          <cell r="J57">
            <v>99.207085187151876</v>
          </cell>
          <cell r="K57">
            <v>2.1829999999999998</v>
          </cell>
          <cell r="L57">
            <v>156919564.81750727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LDNO LV: Domestic Unrestricted</v>
          </cell>
          <cell r="B58">
            <v>6885.1080000000002</v>
          </cell>
          <cell r="C58">
            <v>4255</v>
          </cell>
          <cell r="D58">
            <v>155613.67722000001</v>
          </cell>
          <cell r="E58">
            <v>103896.27972000001</v>
          </cell>
          <cell r="F58">
            <v>51717.397499999999</v>
          </cell>
          <cell r="G58">
            <v>0</v>
          </cell>
          <cell r="H58">
            <v>0</v>
          </cell>
          <cell r="I58">
            <v>2.2601486747920299</v>
          </cell>
          <cell r="J58">
            <v>36.571957043478264</v>
          </cell>
          <cell r="K58">
            <v>1.5090000000000003</v>
          </cell>
          <cell r="L58">
            <v>103896.27972000001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LDNO HV: Domestic Unrestricted</v>
          </cell>
          <cell r="B59">
            <v>21472.725000000002</v>
          </cell>
          <cell r="C59">
            <v>9925</v>
          </cell>
          <cell r="D59">
            <v>321357.96500000003</v>
          </cell>
          <cell r="E59">
            <v>234052.70250000004</v>
          </cell>
          <cell r="F59">
            <v>87305.262499999997</v>
          </cell>
          <cell r="G59">
            <v>0</v>
          </cell>
          <cell r="H59">
            <v>0</v>
          </cell>
          <cell r="I59">
            <v>1.4965867862602442</v>
          </cell>
          <cell r="J59">
            <v>32.378636272040303</v>
          </cell>
          <cell r="K59">
            <v>1.0900000000000001</v>
          </cell>
          <cell r="L59">
            <v>234052.70250000004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&gt; Domestic Two Rate</v>
          </cell>
        </row>
        <row r="61">
          <cell r="A61" t="str">
            <v>Domestic Two Rate</v>
          </cell>
          <cell r="B61">
            <v>1801686.5825133123</v>
          </cell>
          <cell r="C61">
            <v>314618</v>
          </cell>
          <cell r="D61">
            <v>32209908.763418738</v>
          </cell>
          <cell r="E61">
            <v>26674834.289418738</v>
          </cell>
          <cell r="F61">
            <v>5535074.4740000013</v>
          </cell>
          <cell r="G61">
            <v>0</v>
          </cell>
          <cell r="H61">
            <v>0</v>
          </cell>
          <cell r="I61">
            <v>1.7877642580035555</v>
          </cell>
          <cell r="J61">
            <v>102.3778320484484</v>
          </cell>
          <cell r="K61">
            <v>1.4805479792277714</v>
          </cell>
          <cell r="L61">
            <v>25873113.637343425</v>
          </cell>
          <cell r="M61">
            <v>801720.65207531233</v>
          </cell>
          <cell r="N61">
            <v>0</v>
          </cell>
          <cell r="O61">
            <v>0.9699446810661787</v>
          </cell>
        </row>
        <row r="62">
          <cell r="A62" t="str">
            <v>LDNO LV: Domestic Two Rate</v>
          </cell>
          <cell r="B62">
            <v>424.99699999999996</v>
          </cell>
          <cell r="C62">
            <v>167</v>
          </cell>
          <cell r="D62">
            <v>6793.8865900000001</v>
          </cell>
          <cell r="E62">
            <v>4764.0850899999996</v>
          </cell>
          <cell r="F62">
            <v>2029.8015</v>
          </cell>
          <cell r="G62">
            <v>0</v>
          </cell>
          <cell r="H62">
            <v>0</v>
          </cell>
          <cell r="I62">
            <v>1.5985728346317742</v>
          </cell>
          <cell r="J62">
            <v>40.681955628742514</v>
          </cell>
          <cell r="K62">
            <v>1.1209691103701909</v>
          </cell>
          <cell r="L62">
            <v>4651.1012499999997</v>
          </cell>
          <cell r="M62">
            <v>112.98383999999999</v>
          </cell>
          <cell r="N62">
            <v>0</v>
          </cell>
          <cell r="O62">
            <v>0.97628425230331062</v>
          </cell>
        </row>
        <row r="63">
          <cell r="A63" t="str">
            <v>LDNO HV: Domestic Two Rate</v>
          </cell>
          <cell r="B63">
            <v>745.31799999999998</v>
          </cell>
          <cell r="C63">
            <v>265</v>
          </cell>
          <cell r="D63">
            <v>7364.9585699999998</v>
          </cell>
          <cell r="E63">
            <v>5033.8860699999996</v>
          </cell>
          <cell r="F63">
            <v>2331.0725000000002</v>
          </cell>
          <cell r="G63">
            <v>0</v>
          </cell>
          <cell r="H63">
            <v>0</v>
          </cell>
          <cell r="I63">
            <v>0.98816324978063053</v>
          </cell>
          <cell r="J63">
            <v>27.792296490566038</v>
          </cell>
          <cell r="K63">
            <v>0.67540111335027464</v>
          </cell>
          <cell r="L63">
            <v>4847.4936299999999</v>
          </cell>
          <cell r="M63">
            <v>186.39243999999997</v>
          </cell>
          <cell r="N63">
            <v>0</v>
          </cell>
          <cell r="O63">
            <v>0.96297245559234523</v>
          </cell>
        </row>
        <row r="64">
          <cell r="A64" t="str">
            <v>&gt; Domestic Off Peak (related MPAN)</v>
          </cell>
        </row>
        <row r="65">
          <cell r="A65" t="str">
            <v>Domestic Off Peak (related MPAN)</v>
          </cell>
          <cell r="B65">
            <v>37781.026033463524</v>
          </cell>
          <cell r="C65">
            <v>0</v>
          </cell>
          <cell r="D65">
            <v>75939.862327261682</v>
          </cell>
          <cell r="E65">
            <v>75939.862327261682</v>
          </cell>
          <cell r="F65">
            <v>0</v>
          </cell>
          <cell r="G65">
            <v>0</v>
          </cell>
          <cell r="H65">
            <v>0</v>
          </cell>
          <cell r="I65">
            <v>0.20100000000000001</v>
          </cell>
          <cell r="J65" t="str">
            <v/>
          </cell>
          <cell r="K65">
            <v>0.20100000000000001</v>
          </cell>
          <cell r="L65">
            <v>75939.862327261682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LDNO LV: Domestic Off Peak (related MPAN)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/>
          </cell>
          <cell r="J66" t="str">
            <v/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 t="str">
            <v/>
          </cell>
        </row>
        <row r="67">
          <cell r="A67" t="str">
            <v>LDNO HV: Domestic Off Peak (related MPAN)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/>
          </cell>
        </row>
        <row r="68">
          <cell r="A68" t="str">
            <v>&gt; Small Non Domestic Unrestricted</v>
          </cell>
        </row>
        <row r="69">
          <cell r="A69" t="str">
            <v>Small Non Domestic Unrestricted</v>
          </cell>
          <cell r="B69">
            <v>1667665.7642358467</v>
          </cell>
          <cell r="C69">
            <v>132921</v>
          </cell>
          <cell r="D69">
            <v>31766141.43028364</v>
          </cell>
          <cell r="E69">
            <v>28733881.11778364</v>
          </cell>
          <cell r="F69">
            <v>3032260.3125</v>
          </cell>
          <cell r="G69">
            <v>0</v>
          </cell>
          <cell r="H69">
            <v>0</v>
          </cell>
          <cell r="I69">
            <v>1.904826621228831</v>
          </cell>
          <cell r="J69">
            <v>238.98512221758517</v>
          </cell>
          <cell r="K69">
            <v>1.7230000000000001</v>
          </cell>
          <cell r="L69">
            <v>28733881.11778364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LDNO LV: Small Non Domestic Unrestricted</v>
          </cell>
          <cell r="B70">
            <v>657.04099999999994</v>
          </cell>
          <cell r="C70">
            <v>104</v>
          </cell>
          <cell r="D70">
            <v>9465.230309999999</v>
          </cell>
          <cell r="E70">
            <v>7825.3583099999996</v>
          </cell>
          <cell r="F70">
            <v>1639.8720000000001</v>
          </cell>
          <cell r="G70">
            <v>0</v>
          </cell>
          <cell r="H70">
            <v>0</v>
          </cell>
          <cell r="I70">
            <v>1.4405844247162658</v>
          </cell>
          <cell r="J70">
            <v>91.011829903846149</v>
          </cell>
          <cell r="K70">
            <v>1.1910000000000001</v>
          </cell>
          <cell r="L70">
            <v>7825.3583099999996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LDNO HV: Small Non Domestic Unrestricted</v>
          </cell>
          <cell r="B71">
            <v>6413.625</v>
          </cell>
          <cell r="C71">
            <v>385</v>
          </cell>
          <cell r="D71">
            <v>59541.554999999993</v>
          </cell>
          <cell r="E71">
            <v>55157.174999999996</v>
          </cell>
          <cell r="F71">
            <v>4384.38</v>
          </cell>
          <cell r="G71">
            <v>0</v>
          </cell>
          <cell r="H71">
            <v>0</v>
          </cell>
          <cell r="I71">
            <v>0.92836040460737879</v>
          </cell>
          <cell r="J71">
            <v>154.65338961038958</v>
          </cell>
          <cell r="K71">
            <v>0.86</v>
          </cell>
          <cell r="L71">
            <v>55157.174999999996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&gt; Small Non Domestic Two Rate</v>
          </cell>
        </row>
        <row r="73">
          <cell r="A73" t="str">
            <v>Small Non Domestic Two Rate</v>
          </cell>
          <cell r="B73">
            <v>687237.20921243809</v>
          </cell>
          <cell r="C73">
            <v>32175</v>
          </cell>
          <cell r="D73">
            <v>10645407.249048138</v>
          </cell>
          <cell r="E73">
            <v>9911415.061548138</v>
          </cell>
          <cell r="F73">
            <v>733992.1875</v>
          </cell>
          <cell r="G73">
            <v>0</v>
          </cell>
          <cell r="H73">
            <v>0</v>
          </cell>
          <cell r="I73">
            <v>1.5490149698453595</v>
          </cell>
          <cell r="J73">
            <v>330.85958816000431</v>
          </cell>
          <cell r="K73">
            <v>1.4422116452202067</v>
          </cell>
          <cell r="L73">
            <v>9720342.9906417839</v>
          </cell>
          <cell r="M73">
            <v>191072.07090635289</v>
          </cell>
          <cell r="N73">
            <v>0</v>
          </cell>
          <cell r="O73">
            <v>0.98072201903362632</v>
          </cell>
        </row>
        <row r="74">
          <cell r="A74" t="str">
            <v>LDNO LV: Small Non Domestic Two Rate</v>
          </cell>
          <cell r="B74">
            <v>416.54</v>
          </cell>
          <cell r="C74">
            <v>9</v>
          </cell>
          <cell r="D74">
            <v>4776.8508000000002</v>
          </cell>
          <cell r="E74">
            <v>4634.9387999999999</v>
          </cell>
          <cell r="F74">
            <v>141.91200000000001</v>
          </cell>
          <cell r="G74">
            <v>0</v>
          </cell>
          <cell r="H74">
            <v>0</v>
          </cell>
          <cell r="I74">
            <v>1.146792817016373</v>
          </cell>
          <cell r="J74">
            <v>530.76120000000003</v>
          </cell>
          <cell r="K74">
            <v>1.1127235799683104</v>
          </cell>
          <cell r="L74">
            <v>4576.2092999999995</v>
          </cell>
          <cell r="M74">
            <v>58.729500000000002</v>
          </cell>
          <cell r="N74">
            <v>0</v>
          </cell>
          <cell r="O74">
            <v>0.98732895890664174</v>
          </cell>
        </row>
        <row r="75">
          <cell r="A75" t="str">
            <v>LDNO HV: Small Non Domestic Two Rate</v>
          </cell>
          <cell r="B75">
            <v>1775.1949999999999</v>
          </cell>
          <cell r="C75">
            <v>39</v>
          </cell>
          <cell r="D75">
            <v>15099.41742</v>
          </cell>
          <cell r="E75">
            <v>14655.28542</v>
          </cell>
          <cell r="F75">
            <v>444.13199999999995</v>
          </cell>
          <cell r="G75">
            <v>0</v>
          </cell>
          <cell r="H75">
            <v>0</v>
          </cell>
          <cell r="I75">
            <v>0.85057796016775622</v>
          </cell>
          <cell r="J75">
            <v>387.16454923076924</v>
          </cell>
          <cell r="K75">
            <v>0.82555918758220936</v>
          </cell>
          <cell r="L75">
            <v>14495.22178</v>
          </cell>
          <cell r="M75">
            <v>160.06363999999996</v>
          </cell>
          <cell r="N75">
            <v>0</v>
          </cell>
          <cell r="O75">
            <v>0.98907809466599927</v>
          </cell>
        </row>
        <row r="76">
          <cell r="A76" t="str">
            <v>&gt; Small Non Domestic Off Peak (related MPAN)</v>
          </cell>
        </row>
        <row r="77">
          <cell r="A77" t="str">
            <v>Small Non Domestic Off Peak (related MPAN)</v>
          </cell>
          <cell r="B77">
            <v>6401.6648192381081</v>
          </cell>
          <cell r="C77">
            <v>0</v>
          </cell>
          <cell r="D77">
            <v>20037.210884215277</v>
          </cell>
          <cell r="E77">
            <v>20037.210884215277</v>
          </cell>
          <cell r="F77">
            <v>0</v>
          </cell>
          <cell r="G77">
            <v>0</v>
          </cell>
          <cell r="H77">
            <v>0</v>
          </cell>
          <cell r="I77">
            <v>0.313</v>
          </cell>
          <cell r="J77" t="str">
            <v/>
          </cell>
          <cell r="K77">
            <v>0.313</v>
          </cell>
          <cell r="L77">
            <v>20037.210884215277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LDNO LV: Small Non Domestic Off Peak (related MPAN)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 t="str">
            <v/>
          </cell>
        </row>
        <row r="79">
          <cell r="A79" t="str">
            <v>LDNO HV: Small Non Domestic Off Peak (related MPAN)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/>
          </cell>
        </row>
        <row r="80">
          <cell r="A80" t="str">
            <v>&gt; LV Medium Non-Domestic</v>
          </cell>
        </row>
        <row r="81">
          <cell r="A81" t="str">
            <v>LV Medium Non-Domestic</v>
          </cell>
          <cell r="B81">
            <v>1622740.7467477801</v>
          </cell>
          <cell r="C81">
            <v>17765</v>
          </cell>
          <cell r="D81">
            <v>28491253.418177277</v>
          </cell>
          <cell r="E81">
            <v>26090793.323177278</v>
          </cell>
          <cell r="F81">
            <v>2400460.0950000002</v>
          </cell>
          <cell r="G81">
            <v>0</v>
          </cell>
          <cell r="H81">
            <v>0</v>
          </cell>
          <cell r="I81">
            <v>1.755748937424422</v>
          </cell>
          <cell r="J81">
            <v>1603.7857257628639</v>
          </cell>
          <cell r="K81">
            <v>1.6078226528462547</v>
          </cell>
          <cell r="L81">
            <v>25828834.106007501</v>
          </cell>
          <cell r="M81">
            <v>261959.21716977539</v>
          </cell>
          <cell r="N81">
            <v>0</v>
          </cell>
          <cell r="O81">
            <v>0.98995970670860856</v>
          </cell>
        </row>
        <row r="82">
          <cell r="A82" t="str">
            <v>LDNO LV: LV Medium Non-Domestic</v>
          </cell>
          <cell r="B82">
            <v>408.91099999999994</v>
          </cell>
          <cell r="C82">
            <v>7</v>
          </cell>
          <cell r="D82">
            <v>4886.1998399999993</v>
          </cell>
          <cell r="E82">
            <v>4232.3753399999996</v>
          </cell>
          <cell r="F82">
            <v>653.82450000000006</v>
          </cell>
          <cell r="G82">
            <v>0</v>
          </cell>
          <cell r="H82">
            <v>0</v>
          </cell>
          <cell r="I82">
            <v>1.194929908953293</v>
          </cell>
          <cell r="J82">
            <v>698.02854857142847</v>
          </cell>
          <cell r="K82">
            <v>1.0350358244214513</v>
          </cell>
          <cell r="L82">
            <v>4173.4441799999995</v>
          </cell>
          <cell r="M82">
            <v>58.931159999999998</v>
          </cell>
          <cell r="N82">
            <v>0</v>
          </cell>
          <cell r="O82">
            <v>0.9860761025982161</v>
          </cell>
        </row>
        <row r="83">
          <cell r="A83" t="str">
            <v>LDNO HV: LV Medium Non-Domestic</v>
          </cell>
          <cell r="B83">
            <v>8090.8919999999998</v>
          </cell>
          <cell r="C83">
            <v>62</v>
          </cell>
          <cell r="D83">
            <v>69456.608219999995</v>
          </cell>
          <cell r="E83">
            <v>65274.584219999997</v>
          </cell>
          <cell r="F83">
            <v>4182.0239999999994</v>
          </cell>
          <cell r="G83">
            <v>0</v>
          </cell>
          <cell r="H83">
            <v>0</v>
          </cell>
          <cell r="I83">
            <v>0.85845427451015288</v>
          </cell>
          <cell r="J83">
            <v>1120.267874516129</v>
          </cell>
          <cell r="K83">
            <v>0.80676622824776301</v>
          </cell>
          <cell r="L83">
            <v>64645.413799999995</v>
          </cell>
          <cell r="M83">
            <v>629.17041999999992</v>
          </cell>
          <cell r="N83">
            <v>0</v>
          </cell>
          <cell r="O83">
            <v>0.99036117307343607</v>
          </cell>
        </row>
        <row r="84">
          <cell r="A84" t="str">
            <v>&gt; LV Sub Medium Non-Domestic</v>
          </cell>
        </row>
        <row r="85">
          <cell r="A85" t="str">
            <v>LV Sub Medium Non-Domestic</v>
          </cell>
          <cell r="B85">
            <v>118.23293394000001</v>
          </cell>
          <cell r="C85">
            <v>3</v>
          </cell>
          <cell r="D85">
            <v>1941.6379971012004</v>
          </cell>
          <cell r="E85">
            <v>1677.4144971012004</v>
          </cell>
          <cell r="F85">
            <v>264.2235</v>
          </cell>
          <cell r="G85">
            <v>0</v>
          </cell>
          <cell r="H85">
            <v>0</v>
          </cell>
          <cell r="I85">
            <v>1.6422141719721925</v>
          </cell>
          <cell r="J85">
            <v>647.21266570040018</v>
          </cell>
          <cell r="K85">
            <v>1.4187370990492738</v>
          </cell>
          <cell r="L85">
            <v>1661.1835301424003</v>
          </cell>
          <cell r="M85">
            <v>16.230966958800003</v>
          </cell>
          <cell r="N85">
            <v>0</v>
          </cell>
          <cell r="O85">
            <v>0.99032381859889174</v>
          </cell>
        </row>
        <row r="86">
          <cell r="A86" t="str">
            <v>&gt; HV Medium Non-Domestic</v>
          </cell>
        </row>
        <row r="87">
          <cell r="A87" t="str">
            <v>HV Medium Non-Domestic</v>
          </cell>
          <cell r="B87">
            <v>47477.773193399997</v>
          </cell>
          <cell r="C87">
            <v>273</v>
          </cell>
          <cell r="D87">
            <v>725150.50768590893</v>
          </cell>
          <cell r="E87">
            <v>376462.75918590894</v>
          </cell>
          <cell r="F87">
            <v>348687.74849999999</v>
          </cell>
          <cell r="G87">
            <v>0</v>
          </cell>
          <cell r="H87">
            <v>0</v>
          </cell>
          <cell r="I87">
            <v>1.5273473436338711</v>
          </cell>
          <cell r="J87">
            <v>2656.2289658824502</v>
          </cell>
          <cell r="K87">
            <v>0.79292421245704503</v>
          </cell>
          <cell r="L87">
            <v>374418.31529945694</v>
          </cell>
          <cell r="M87">
            <v>2044.4438864519998</v>
          </cell>
          <cell r="N87">
            <v>0</v>
          </cell>
          <cell r="O87">
            <v>0.99456933299093631</v>
          </cell>
        </row>
        <row r="88">
          <cell r="A88" t="str">
            <v>&gt; LV HH Metered</v>
          </cell>
        </row>
        <row r="89">
          <cell r="A89" t="str">
            <v>LV HH Metered</v>
          </cell>
          <cell r="B89">
            <v>1900572.8574571204</v>
          </cell>
          <cell r="C89">
            <v>6018</v>
          </cell>
          <cell r="D89">
            <v>36241789.852365449</v>
          </cell>
          <cell r="E89">
            <v>23913377.130613443</v>
          </cell>
          <cell r="F89">
            <v>228882.59400000001</v>
          </cell>
          <cell r="G89">
            <v>11553199.000000002</v>
          </cell>
          <cell r="H89">
            <v>546331.127752</v>
          </cell>
          <cell r="I89">
            <v>1.9068876896861144</v>
          </cell>
          <cell r="J89">
            <v>6022.2316138859169</v>
          </cell>
          <cell r="K89">
            <v>1.2582194382491838</v>
          </cell>
          <cell r="L89">
            <v>18209204.134579651</v>
          </cell>
          <cell r="M89">
            <v>5223528.8122537872</v>
          </cell>
          <cell r="N89">
            <v>480644.18378000666</v>
          </cell>
          <cell r="O89">
            <v>0.76146518474250047</v>
          </cell>
        </row>
        <row r="90">
          <cell r="A90" t="str">
            <v>LDNO LV: LV HH Metered</v>
          </cell>
          <cell r="B90">
            <v>63.469199999999979</v>
          </cell>
          <cell r="C90">
            <v>1</v>
          </cell>
          <cell r="D90">
            <v>716.94767999999999</v>
          </cell>
          <cell r="E90">
            <v>688.81277999999998</v>
          </cell>
          <cell r="F90">
            <v>26.28</v>
          </cell>
          <cell r="G90">
            <v>0</v>
          </cell>
          <cell r="H90">
            <v>1.8549000000000002</v>
          </cell>
          <cell r="I90">
            <v>1.1295993647312401</v>
          </cell>
          <cell r="J90">
            <v>716.94767999999999</v>
          </cell>
          <cell r="K90">
            <v>1.0852709345635365</v>
          </cell>
          <cell r="L90">
            <v>452.06924399999997</v>
          </cell>
          <cell r="M90">
            <v>236.19457199999994</v>
          </cell>
          <cell r="N90">
            <v>0.54896400000000001</v>
          </cell>
          <cell r="O90">
            <v>0.65630205641654904</v>
          </cell>
        </row>
        <row r="91">
          <cell r="A91" t="str">
            <v>LDNO HV: LV HH Metered</v>
          </cell>
          <cell r="B91">
            <v>34860.988799999992</v>
          </cell>
          <cell r="C91">
            <v>79</v>
          </cell>
          <cell r="D91">
            <v>351722.76241600001</v>
          </cell>
          <cell r="E91">
            <v>236785.05955199999</v>
          </cell>
          <cell r="F91">
            <v>1499.42</v>
          </cell>
          <cell r="G91">
            <v>111653.50000000001</v>
          </cell>
          <cell r="H91">
            <v>1784.782864</v>
          </cell>
          <cell r="I91">
            <v>1.0089293922035858</v>
          </cell>
          <cell r="J91">
            <v>4452.1868660253167</v>
          </cell>
          <cell r="K91">
            <v>0.67922645829254302</v>
          </cell>
          <cell r="L91">
            <v>186647.144826</v>
          </cell>
          <cell r="M91">
            <v>45664.339353999982</v>
          </cell>
          <cell r="N91">
            <v>4473.5753719999993</v>
          </cell>
          <cell r="O91">
            <v>0.78825558157739561</v>
          </cell>
        </row>
        <row r="92">
          <cell r="A92" t="str">
            <v>&gt; LV Sub HH Metered</v>
          </cell>
        </row>
        <row r="93">
          <cell r="A93" t="str">
            <v>LV Sub HH Metered</v>
          </cell>
          <cell r="B93">
            <v>21348.723329999993</v>
          </cell>
          <cell r="C93">
            <v>32</v>
          </cell>
          <cell r="D93">
            <v>479854.2201416</v>
          </cell>
          <cell r="E93">
            <v>215796.37646160001</v>
          </cell>
          <cell r="F93">
            <v>1217.056</v>
          </cell>
          <cell r="G93">
            <v>261230.5</v>
          </cell>
          <cell r="H93">
            <v>1610.2876800000001</v>
          </cell>
          <cell r="I93">
            <v>2.2476951559313694</v>
          </cell>
          <cell r="J93">
            <v>14995.444379425</v>
          </cell>
          <cell r="K93">
            <v>1.0108163056212134</v>
          </cell>
          <cell r="L93">
            <v>171329.65260840004</v>
          </cell>
          <cell r="M93">
            <v>40879.463882399985</v>
          </cell>
          <cell r="N93">
            <v>3587.2599707999998</v>
          </cell>
          <cell r="O93">
            <v>0.79394128584400658</v>
          </cell>
        </row>
        <row r="94">
          <cell r="A94" t="str">
            <v>LDNO HV: LV Sub HH Metered</v>
          </cell>
          <cell r="B94">
            <v>2028.4614000000001</v>
          </cell>
          <cell r="C94">
            <v>1</v>
          </cell>
          <cell r="D94">
            <v>14370.929607999999</v>
          </cell>
          <cell r="E94">
            <v>12998.950559999997</v>
          </cell>
          <cell r="F94">
            <v>28.360499999999998</v>
          </cell>
          <cell r="G94">
            <v>0</v>
          </cell>
          <cell r="H94">
            <v>1343.6185479999999</v>
          </cell>
          <cell r="I94">
            <v>0.70846453415381716</v>
          </cell>
          <cell r="J94">
            <v>14370.929607999999</v>
          </cell>
          <cell r="K94">
            <v>0.64082809561966514</v>
          </cell>
          <cell r="L94">
            <v>10394.318487</v>
          </cell>
          <cell r="M94">
            <v>2304.7789229999998</v>
          </cell>
          <cell r="N94">
            <v>299.85315000000003</v>
          </cell>
          <cell r="O94">
            <v>0.79962751139196597</v>
          </cell>
        </row>
        <row r="95">
          <cell r="A95" t="str">
            <v>&gt; HV HH Metered</v>
          </cell>
        </row>
        <row r="96">
          <cell r="A96" t="str">
            <v>HV HH Metered</v>
          </cell>
          <cell r="B96">
            <v>7980901.1690839194</v>
          </cell>
          <cell r="C96">
            <v>3709</v>
          </cell>
          <cell r="D96">
            <v>107003231.61571866</v>
          </cell>
          <cell r="E96">
            <v>51909192.560012653</v>
          </cell>
          <cell r="F96">
            <v>1418089.7875000001</v>
          </cell>
          <cell r="G96">
            <v>51907927.5</v>
          </cell>
          <cell r="H96">
            <v>1768021.7682060003</v>
          </cell>
          <cell r="I96">
            <v>1.3407412189267962</v>
          </cell>
          <cell r="J96">
            <v>28849.617583100207</v>
          </cell>
          <cell r="K96">
            <v>0.65041768417201196</v>
          </cell>
          <cell r="L96">
            <v>41987404.508764856</v>
          </cell>
          <cell r="M96">
            <v>9237565.759540217</v>
          </cell>
          <cell r="N96">
            <v>684222.29170758533</v>
          </cell>
          <cell r="O96">
            <v>0.8088626009780997</v>
          </cell>
        </row>
        <row r="97">
          <cell r="A97" t="str">
            <v>LDNO HV: HV HH Metered</v>
          </cell>
          <cell r="B97">
            <v>12460.321900000001</v>
          </cell>
          <cell r="C97">
            <v>9</v>
          </cell>
          <cell r="D97">
            <v>184226.47599800001</v>
          </cell>
          <cell r="E97">
            <v>88122.63581800001</v>
          </cell>
          <cell r="F97">
            <v>2917.08</v>
          </cell>
          <cell r="G97">
            <v>91980</v>
          </cell>
          <cell r="H97">
            <v>1206.76018</v>
          </cell>
          <cell r="I97">
            <v>1.4785049493625042</v>
          </cell>
          <cell r="J97">
            <v>20469.608444222224</v>
          </cell>
          <cell r="K97">
            <v>0.70722599725132307</v>
          </cell>
          <cell r="L97">
            <v>74329.472142000028</v>
          </cell>
          <cell r="M97">
            <v>13015.155816000002</v>
          </cell>
          <cell r="N97">
            <v>778.00786000000005</v>
          </cell>
          <cell r="O97">
            <v>0.84347763150790167</v>
          </cell>
        </row>
        <row r="98">
          <cell r="A98" t="str">
            <v>&gt; HV Sub HH Metered</v>
          </cell>
        </row>
        <row r="99">
          <cell r="A99" t="str">
            <v>HV Sub HH Metered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str">
            <v/>
          </cell>
        </row>
        <row r="100">
          <cell r="A100" t="str">
            <v>&gt; NHH UMS category A</v>
          </cell>
        </row>
        <row r="101">
          <cell r="A101" t="str">
            <v>NHH UMS category A</v>
          </cell>
          <cell r="B101">
            <v>64233.153152453415</v>
          </cell>
          <cell r="C101">
            <v>0</v>
          </cell>
          <cell r="D101">
            <v>1235845.8666532037</v>
          </cell>
          <cell r="E101">
            <v>1235845.8666532037</v>
          </cell>
          <cell r="F101">
            <v>0</v>
          </cell>
          <cell r="G101">
            <v>0</v>
          </cell>
          <cell r="H101">
            <v>0</v>
          </cell>
          <cell r="I101">
            <v>1.9240000000000002</v>
          </cell>
          <cell r="J101" t="str">
            <v/>
          </cell>
          <cell r="K101">
            <v>1.9240000000000002</v>
          </cell>
          <cell r="L101">
            <v>1235845.8666532037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LDNO LV: NHH UMS category A</v>
          </cell>
          <cell r="B102">
            <v>40.824837367378308</v>
          </cell>
          <cell r="C102">
            <v>0</v>
          </cell>
          <cell r="D102">
            <v>542.97033698613154</v>
          </cell>
          <cell r="E102">
            <v>542.97033698613154</v>
          </cell>
          <cell r="F102">
            <v>0</v>
          </cell>
          <cell r="G102">
            <v>0</v>
          </cell>
          <cell r="H102">
            <v>0</v>
          </cell>
          <cell r="I102">
            <v>1.33</v>
          </cell>
          <cell r="J102" t="str">
            <v/>
          </cell>
          <cell r="K102">
            <v>1.33</v>
          </cell>
          <cell r="L102">
            <v>542.97033698613154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LDNO HV: NHH UMS category A</v>
          </cell>
          <cell r="B103">
            <v>186.65731724588559</v>
          </cell>
          <cell r="C103">
            <v>0</v>
          </cell>
          <cell r="D103">
            <v>1793.7768187329605</v>
          </cell>
          <cell r="E103">
            <v>1793.7768187329605</v>
          </cell>
          <cell r="F103">
            <v>0</v>
          </cell>
          <cell r="G103">
            <v>0</v>
          </cell>
          <cell r="H103">
            <v>0</v>
          </cell>
          <cell r="I103">
            <v>0.96100000000000008</v>
          </cell>
          <cell r="J103" t="str">
            <v/>
          </cell>
          <cell r="K103">
            <v>0.96100000000000008</v>
          </cell>
          <cell r="L103">
            <v>1793.7768187329605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&gt; NHH UMS category B</v>
          </cell>
        </row>
        <row r="105">
          <cell r="A105" t="str">
            <v>NHH UMS category B</v>
          </cell>
          <cell r="B105">
            <v>34027.266358518347</v>
          </cell>
          <cell r="C105">
            <v>0</v>
          </cell>
          <cell r="D105">
            <v>806105.94003329973</v>
          </cell>
          <cell r="E105">
            <v>806105.94003329973</v>
          </cell>
          <cell r="F105">
            <v>0</v>
          </cell>
          <cell r="G105">
            <v>0</v>
          </cell>
          <cell r="H105">
            <v>0</v>
          </cell>
          <cell r="I105">
            <v>2.3690000000000007</v>
          </cell>
          <cell r="J105" t="str">
            <v/>
          </cell>
          <cell r="K105">
            <v>2.3690000000000007</v>
          </cell>
          <cell r="L105">
            <v>806105.94003329973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LDNO LV: NHH UMS category B</v>
          </cell>
          <cell r="B106">
            <v>21.626800911452921</v>
          </cell>
          <cell r="C106">
            <v>0</v>
          </cell>
          <cell r="D106">
            <v>354.0307309204843</v>
          </cell>
          <cell r="E106">
            <v>354.0307309204843</v>
          </cell>
          <cell r="F106">
            <v>0</v>
          </cell>
          <cell r="G106">
            <v>0</v>
          </cell>
          <cell r="H106">
            <v>0</v>
          </cell>
          <cell r="I106">
            <v>1.637</v>
          </cell>
          <cell r="J106" t="str">
            <v/>
          </cell>
          <cell r="K106">
            <v>1.637</v>
          </cell>
          <cell r="L106">
            <v>354.0307309204843</v>
          </cell>
          <cell r="M106">
            <v>0</v>
          </cell>
          <cell r="N106">
            <v>0</v>
          </cell>
          <cell r="O106">
            <v>1</v>
          </cell>
        </row>
        <row r="107">
          <cell r="A107" t="str">
            <v>LDNO HV: NHH UMS category B</v>
          </cell>
          <cell r="B107">
            <v>98.880997428500265</v>
          </cell>
          <cell r="C107">
            <v>0</v>
          </cell>
          <cell r="D107">
            <v>1169.7621995791583</v>
          </cell>
          <cell r="E107">
            <v>1169.7621995791583</v>
          </cell>
          <cell r="F107">
            <v>0</v>
          </cell>
          <cell r="G107">
            <v>0</v>
          </cell>
          <cell r="H107">
            <v>0</v>
          </cell>
          <cell r="I107">
            <v>1.1830000000000003</v>
          </cell>
          <cell r="J107" t="str">
            <v/>
          </cell>
          <cell r="K107">
            <v>1.1830000000000003</v>
          </cell>
          <cell r="L107">
            <v>1169.7621995791583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&gt; NHH UMS category C</v>
          </cell>
        </row>
        <row r="109">
          <cell r="A109" t="str">
            <v>NHH UMS category C</v>
          </cell>
          <cell r="B109">
            <v>775.90482271463247</v>
          </cell>
          <cell r="C109">
            <v>0</v>
          </cell>
          <cell r="D109">
            <v>30500.818580912204</v>
          </cell>
          <cell r="E109">
            <v>30500.818580912204</v>
          </cell>
          <cell r="F109">
            <v>0</v>
          </cell>
          <cell r="G109">
            <v>0</v>
          </cell>
          <cell r="H109">
            <v>0</v>
          </cell>
          <cell r="I109">
            <v>3.9310000000000005</v>
          </cell>
          <cell r="J109" t="str">
            <v/>
          </cell>
          <cell r="K109">
            <v>3.9310000000000005</v>
          </cell>
          <cell r="L109">
            <v>30500.818580912204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LDNO LV: NHH UMS category C</v>
          </cell>
          <cell r="B110">
            <v>0.49314390848457806</v>
          </cell>
          <cell r="C110">
            <v>0</v>
          </cell>
          <cell r="D110">
            <v>13.398719993525987</v>
          </cell>
          <cell r="E110">
            <v>13.398719993525987</v>
          </cell>
          <cell r="F110">
            <v>0</v>
          </cell>
          <cell r="G110">
            <v>0</v>
          </cell>
          <cell r="H110">
            <v>0</v>
          </cell>
          <cell r="I110">
            <v>2.7170000000000001</v>
          </cell>
          <cell r="J110" t="str">
            <v/>
          </cell>
          <cell r="K110">
            <v>2.7170000000000001</v>
          </cell>
          <cell r="L110">
            <v>13.398719993525987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LDNO HV: NHH UMS category C</v>
          </cell>
          <cell r="B111">
            <v>2.2547283690451372</v>
          </cell>
          <cell r="C111">
            <v>0</v>
          </cell>
          <cell r="D111">
            <v>44.237770600665591</v>
          </cell>
          <cell r="E111">
            <v>44.237770600665591</v>
          </cell>
          <cell r="F111">
            <v>0</v>
          </cell>
          <cell r="G111">
            <v>0</v>
          </cell>
          <cell r="H111">
            <v>0</v>
          </cell>
          <cell r="I111">
            <v>1.962</v>
          </cell>
          <cell r="J111" t="str">
            <v/>
          </cell>
          <cell r="K111">
            <v>1.962</v>
          </cell>
          <cell r="L111">
            <v>44.237770600665591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&gt; NHH UMS category D</v>
          </cell>
        </row>
        <row r="113">
          <cell r="A113" t="str">
            <v>NHH UMS category D</v>
          </cell>
          <cell r="B113">
            <v>5516.6276284535907</v>
          </cell>
          <cell r="C113">
            <v>0</v>
          </cell>
          <cell r="D113">
            <v>92072.515118890427</v>
          </cell>
          <cell r="E113">
            <v>92072.515118890427</v>
          </cell>
          <cell r="F113">
            <v>0</v>
          </cell>
          <cell r="G113">
            <v>0</v>
          </cell>
          <cell r="H113">
            <v>0</v>
          </cell>
          <cell r="I113">
            <v>1.6689999999999998</v>
          </cell>
          <cell r="J113" t="str">
            <v/>
          </cell>
          <cell r="K113">
            <v>1.6689999999999998</v>
          </cell>
          <cell r="L113">
            <v>92072.515118890427</v>
          </cell>
          <cell r="M113">
            <v>0</v>
          </cell>
          <cell r="N113">
            <v>0</v>
          </cell>
          <cell r="O113">
            <v>1</v>
          </cell>
        </row>
        <row r="114">
          <cell r="A114" t="str">
            <v>LDNO LV: NHH UMS category D</v>
          </cell>
          <cell r="B114">
            <v>3.5062178126841901</v>
          </cell>
          <cell r="C114">
            <v>0</v>
          </cell>
          <cell r="D114">
            <v>40.461753558375548</v>
          </cell>
          <cell r="E114">
            <v>40.461753558375548</v>
          </cell>
          <cell r="F114">
            <v>0</v>
          </cell>
          <cell r="G114">
            <v>0</v>
          </cell>
          <cell r="H114">
            <v>0</v>
          </cell>
          <cell r="I114">
            <v>1.1539999999999999</v>
          </cell>
          <cell r="J114" t="str">
            <v/>
          </cell>
          <cell r="K114">
            <v>1.1539999999999999</v>
          </cell>
          <cell r="L114">
            <v>40.461753558375548</v>
          </cell>
          <cell r="M114">
            <v>0</v>
          </cell>
          <cell r="N114">
            <v>0</v>
          </cell>
          <cell r="O114">
            <v>1</v>
          </cell>
        </row>
        <row r="115">
          <cell r="A115" t="str">
            <v>LDNO HV: NHH UMS category D</v>
          </cell>
          <cell r="B115">
            <v>16.030956956568918</v>
          </cell>
          <cell r="C115">
            <v>0</v>
          </cell>
          <cell r="D115">
            <v>133.53787144821908</v>
          </cell>
          <cell r="E115">
            <v>133.53787144821908</v>
          </cell>
          <cell r="F115">
            <v>0</v>
          </cell>
          <cell r="G115">
            <v>0</v>
          </cell>
          <cell r="H115">
            <v>0</v>
          </cell>
          <cell r="I115">
            <v>0.83299999999999996</v>
          </cell>
          <cell r="J115" t="str">
            <v/>
          </cell>
          <cell r="K115">
            <v>0.83299999999999996</v>
          </cell>
          <cell r="L115">
            <v>133.53787144821908</v>
          </cell>
          <cell r="M115">
            <v>0</v>
          </cell>
          <cell r="N115">
            <v>0</v>
          </cell>
          <cell r="O115">
            <v>1</v>
          </cell>
        </row>
        <row r="116">
          <cell r="A116" t="str">
            <v>&gt; LV UMS (Pseudo HH Metered)</v>
          </cell>
        </row>
        <row r="117">
          <cell r="A117" t="str">
            <v>LV UMS (Pseudo HH Metered)</v>
          </cell>
          <cell r="B117">
            <v>247735.36427309996</v>
          </cell>
          <cell r="C117">
            <v>0</v>
          </cell>
          <cell r="D117">
            <v>5831467.0772642745</v>
          </cell>
          <cell r="E117">
            <v>5831467.0772642745</v>
          </cell>
          <cell r="F117">
            <v>0</v>
          </cell>
          <cell r="G117">
            <v>0</v>
          </cell>
          <cell r="H117">
            <v>0</v>
          </cell>
          <cell r="I117">
            <v>2.3539098240474656</v>
          </cell>
          <cell r="J117" t="str">
            <v/>
          </cell>
          <cell r="K117">
            <v>2.3539098240474656</v>
          </cell>
          <cell r="L117">
            <v>3935972.3625262263</v>
          </cell>
          <cell r="M117">
            <v>380105.69012138183</v>
          </cell>
          <cell r="N117">
            <v>1515389.0246166666</v>
          </cell>
          <cell r="O117">
            <v>0.67495405707970069</v>
          </cell>
        </row>
        <row r="118">
          <cell r="A118" t="str">
            <v>LDNO LV: LV UMS (Pseudo HH Metered)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/>
          </cell>
        </row>
        <row r="119">
          <cell r="A119" t="str">
            <v>LDNO HV: LV UMS (Pseudo HH Metered)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 t="str">
            <v/>
          </cell>
          <cell r="J119" t="str">
            <v/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 t="str">
            <v/>
          </cell>
        </row>
        <row r="120">
          <cell r="A120" t="str">
            <v>&gt; LV Generation NHH</v>
          </cell>
        </row>
        <row r="121">
          <cell r="A121" t="str">
            <v>LV Generation NHH</v>
          </cell>
          <cell r="B121">
            <v>444.63900000000001</v>
          </cell>
          <cell r="C121">
            <v>96</v>
          </cell>
          <cell r="D121">
            <v>-3121.3657800000001</v>
          </cell>
          <cell r="E121">
            <v>-3121.3657800000001</v>
          </cell>
          <cell r="F121">
            <v>0</v>
          </cell>
          <cell r="G121">
            <v>0</v>
          </cell>
          <cell r="H121">
            <v>0</v>
          </cell>
          <cell r="I121">
            <v>-0.70200000000000007</v>
          </cell>
          <cell r="J121">
            <v>-32.514226874999999</v>
          </cell>
          <cell r="K121">
            <v>-0.70200000000000007</v>
          </cell>
          <cell r="L121">
            <v>-3121.3657800000001</v>
          </cell>
          <cell r="M121">
            <v>0</v>
          </cell>
          <cell r="N121">
            <v>0</v>
          </cell>
          <cell r="O121">
            <v>1</v>
          </cell>
        </row>
        <row r="122">
          <cell r="A122" t="str">
            <v>LDNO LV: LV Generation NHH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 t="str">
            <v/>
          </cell>
          <cell r="J122" t="str">
            <v/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 t="str">
            <v/>
          </cell>
        </row>
        <row r="123">
          <cell r="A123" t="str">
            <v>LDNO HV: LV Generation NHH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 t="str">
            <v/>
          </cell>
          <cell r="J123" t="str">
            <v/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 t="str">
            <v/>
          </cell>
        </row>
        <row r="124">
          <cell r="A124" t="str">
            <v>&gt; LV Sub Generation NHH</v>
          </cell>
        </row>
        <row r="125">
          <cell r="A125" t="str">
            <v>LV Sub Generation NHH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 t="str">
            <v/>
          </cell>
          <cell r="J125" t="str">
            <v/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 t="str">
            <v/>
          </cell>
        </row>
        <row r="126">
          <cell r="A126" t="str">
            <v>LDNO HV: LV Sub Generation NHH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 t="str">
            <v/>
          </cell>
          <cell r="J126" t="str">
            <v/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 t="str">
            <v/>
          </cell>
        </row>
        <row r="127">
          <cell r="A127" t="str">
            <v>&gt; LV Generation Intermittent</v>
          </cell>
        </row>
        <row r="128">
          <cell r="A128" t="str">
            <v>LV Generation Intermittent</v>
          </cell>
          <cell r="B128">
            <v>46.675000000000004</v>
          </cell>
          <cell r="C128">
            <v>20</v>
          </cell>
          <cell r="D128">
            <v>-280.33452</v>
          </cell>
          <cell r="E128">
            <v>-327.6585</v>
          </cell>
          <cell r="F128">
            <v>0</v>
          </cell>
          <cell r="G128">
            <v>0</v>
          </cell>
          <cell r="H128">
            <v>47.323980000000006</v>
          </cell>
          <cell r="I128">
            <v>-0.6006095768612747</v>
          </cell>
          <cell r="J128">
            <v>-14.016726</v>
          </cell>
          <cell r="K128">
            <v>-0.70199999999999996</v>
          </cell>
          <cell r="L128">
            <v>-327.6585</v>
          </cell>
          <cell r="M128">
            <v>0</v>
          </cell>
          <cell r="N128">
            <v>0</v>
          </cell>
          <cell r="O128">
            <v>1</v>
          </cell>
        </row>
        <row r="129">
          <cell r="A129" t="str">
            <v>LDNO LV: LV Generation Intermittent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 t="str">
            <v/>
          </cell>
          <cell r="J129" t="str">
            <v/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 t="str">
            <v/>
          </cell>
        </row>
        <row r="130">
          <cell r="A130" t="str">
            <v>LDNO HV: LV Generation Intermittent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 t="str">
            <v/>
          </cell>
          <cell r="J130" t="str">
            <v/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/>
          </cell>
        </row>
        <row r="131">
          <cell r="A131" t="str">
            <v>&gt; LV Generation Non-Intermittent</v>
          </cell>
        </row>
        <row r="132">
          <cell r="A132" t="str">
            <v>LV Generation Non-Intermittent</v>
          </cell>
          <cell r="B132">
            <v>2552.5259999999998</v>
          </cell>
          <cell r="C132">
            <v>57</v>
          </cell>
          <cell r="D132">
            <v>-18250.482303999997</v>
          </cell>
          <cell r="E132">
            <v>-18488.383929999996</v>
          </cell>
          <cell r="F132">
            <v>0</v>
          </cell>
          <cell r="G132">
            <v>0</v>
          </cell>
          <cell r="H132">
            <v>237.90162599999999</v>
          </cell>
          <cell r="I132">
            <v>-0.71499692085408728</v>
          </cell>
          <cell r="J132">
            <v>-320.18390007017541</v>
          </cell>
          <cell r="K132">
            <v>-0.72431716386042688</v>
          </cell>
          <cell r="L132">
            <v>-12680.578659999999</v>
          </cell>
          <cell r="M132">
            <v>-4941.7268699999995</v>
          </cell>
          <cell r="N132">
            <v>-866.07839999999999</v>
          </cell>
          <cell r="O132">
            <v>0.68586733745960249</v>
          </cell>
        </row>
        <row r="133">
          <cell r="A133" t="str">
            <v>LDNO LV: LV Generation Non-Intermittent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 t="str">
            <v/>
          </cell>
          <cell r="J133" t="str">
            <v/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/>
          </cell>
        </row>
        <row r="134">
          <cell r="A134" t="str">
            <v>LDNO HV: LV Generation Non-Intermittent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/>
          </cell>
        </row>
        <row r="135">
          <cell r="A135" t="str">
            <v>&gt; LV Sub Generation Intermittent</v>
          </cell>
        </row>
        <row r="136">
          <cell r="A136" t="str">
            <v>LV Sub Generation Intermittent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 t="str">
            <v/>
          </cell>
          <cell r="J136" t="str">
            <v/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 t="str">
            <v/>
          </cell>
        </row>
        <row r="137">
          <cell r="A137" t="str">
            <v>LDNO HV: LV Sub Generation Intermittent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 t="str">
            <v/>
          </cell>
          <cell r="J137" t="str">
            <v/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 t="str">
            <v/>
          </cell>
        </row>
        <row r="138">
          <cell r="A138" t="str">
            <v>&gt; LV Sub Generation Non-Intermittent</v>
          </cell>
        </row>
        <row r="139">
          <cell r="A139" t="str">
            <v>LV Sub Generation Non-Intermittent</v>
          </cell>
          <cell r="B139">
            <v>0.312</v>
          </cell>
          <cell r="C139">
            <v>0</v>
          </cell>
          <cell r="D139">
            <v>8.536956</v>
          </cell>
          <cell r="E139">
            <v>-0.14663999999999999</v>
          </cell>
          <cell r="F139">
            <v>0</v>
          </cell>
          <cell r="G139">
            <v>0</v>
          </cell>
          <cell r="H139">
            <v>8.6835959999999996</v>
          </cell>
          <cell r="I139">
            <v>2.7362038461538463</v>
          </cell>
          <cell r="J139" t="str">
            <v/>
          </cell>
          <cell r="K139">
            <v>-4.7E-2</v>
          </cell>
          <cell r="L139">
            <v>0</v>
          </cell>
          <cell r="M139">
            <v>0</v>
          </cell>
          <cell r="N139">
            <v>-0.14663999999999999</v>
          </cell>
          <cell r="O139">
            <v>0</v>
          </cell>
        </row>
        <row r="140">
          <cell r="A140" t="str">
            <v>LDNO HV: LV Sub Generation Non-Intermittent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 t="str">
            <v/>
          </cell>
          <cell r="J140" t="str">
            <v/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 t="str">
            <v/>
          </cell>
        </row>
        <row r="141">
          <cell r="A141" t="str">
            <v>&gt; HV Generation Intermittent</v>
          </cell>
        </row>
        <row r="142">
          <cell r="A142" t="str">
            <v>HV Generation Intermittent</v>
          </cell>
          <cell r="B142">
            <v>987.74199999999996</v>
          </cell>
          <cell r="C142">
            <v>4</v>
          </cell>
          <cell r="D142">
            <v>-2785.3876560000003</v>
          </cell>
          <cell r="E142">
            <v>-3822.5615399999997</v>
          </cell>
          <cell r="F142">
            <v>262.50799999999998</v>
          </cell>
          <cell r="G142">
            <v>0</v>
          </cell>
          <cell r="H142">
            <v>774.66588399999989</v>
          </cell>
          <cell r="I142">
            <v>-0.28199546602250392</v>
          </cell>
          <cell r="J142">
            <v>-696.34691400000008</v>
          </cell>
          <cell r="K142">
            <v>-0.38700000000000001</v>
          </cell>
          <cell r="L142">
            <v>-3822.5615399999997</v>
          </cell>
          <cell r="M142">
            <v>0</v>
          </cell>
          <cell r="N142">
            <v>0</v>
          </cell>
          <cell r="O142">
            <v>1</v>
          </cell>
        </row>
        <row r="143">
          <cell r="A143" t="str">
            <v>LDNO HV: HV Generation Intermittent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/>
          </cell>
          <cell r="J143" t="str">
            <v/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 t="str">
            <v/>
          </cell>
        </row>
        <row r="144">
          <cell r="A144" t="str">
            <v>&gt; HV Generation Non-Intermittent</v>
          </cell>
        </row>
        <row r="145">
          <cell r="A145" t="str">
            <v>HV Generation Non-Intermittent</v>
          </cell>
          <cell r="B145">
            <v>434447.50100000005</v>
          </cell>
          <cell r="C145">
            <v>81</v>
          </cell>
          <cell r="D145">
            <v>-1674103.4481259994</v>
          </cell>
          <cell r="E145">
            <v>-1688744.8374099995</v>
          </cell>
          <cell r="F145">
            <v>5315.7869999999994</v>
          </cell>
          <cell r="G145">
            <v>0</v>
          </cell>
          <cell r="H145">
            <v>9325.6022840000005</v>
          </cell>
          <cell r="I145">
            <v>-0.38534079359936269</v>
          </cell>
          <cell r="J145">
            <v>-20667.943804024686</v>
          </cell>
          <cell r="K145">
            <v>-0.38871091064464408</v>
          </cell>
          <cell r="L145">
            <v>-1234214.9836499998</v>
          </cell>
          <cell r="M145">
            <v>-396915.01185999997</v>
          </cell>
          <cell r="N145">
            <v>-57614.841899999999</v>
          </cell>
          <cell r="O145">
            <v>0.73084752433226996</v>
          </cell>
        </row>
        <row r="146">
          <cell r="A146" t="str">
            <v>LDNO HV: HV Generation Non-Intermittent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 t="str">
            <v/>
          </cell>
          <cell r="J146" t="str">
            <v/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 t="str">
            <v/>
          </cell>
        </row>
        <row r="147">
          <cell r="A147" t="str">
            <v>&gt; HV Sub Generation Intermittent</v>
          </cell>
        </row>
        <row r="148">
          <cell r="A148" t="str">
            <v>HV Sub Generation Intermittent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 t="str">
            <v/>
          </cell>
          <cell r="J148" t="str">
            <v/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 t="str">
            <v/>
          </cell>
        </row>
        <row r="149">
          <cell r="A149" t="str">
            <v>&gt; HV Sub Generation Non-Intermittent</v>
          </cell>
        </row>
        <row r="150">
          <cell r="A150" t="str">
            <v>HV Sub Generation Non-Intermittent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 t="str">
            <v/>
          </cell>
        </row>
        <row r="152">
          <cell r="A152" t="str">
            <v>3803. Revenue summary by tariff component</v>
          </cell>
        </row>
        <row r="153">
          <cell r="A153" t="str">
            <v>Data sources:</v>
          </cell>
        </row>
        <row r="154">
          <cell r="A154" t="str">
            <v>x1 = 3802. All units (MWh) (in Revenue summary)</v>
          </cell>
        </row>
        <row r="155">
          <cell r="A155" t="str">
            <v>x2 = 3802. MPANs by tariff (in Volume forecasts for the charging year) (copy) (in Revenue summary)</v>
          </cell>
        </row>
        <row r="156">
          <cell r="A156" t="str">
            <v>x3 = 3802. Net revenues (£) (in Revenue summary)</v>
          </cell>
        </row>
        <row r="157">
          <cell r="A157" t="str">
            <v>x4 = 3802. Revenues from unit rates (£) (in Revenue summary)</v>
          </cell>
        </row>
        <row r="158">
          <cell r="A158" t="str">
            <v>x5 = 3802. Revenues from fixed charges (£) (in Revenue summary)</v>
          </cell>
        </row>
        <row r="159">
          <cell r="A159" t="str">
            <v>x6 = 3802. Revenues from capacity charges (£) (in Revenue summary)</v>
          </cell>
        </row>
        <row r="160">
          <cell r="A160" t="str">
            <v>x7 = 3802. Revenues from reactive power charges (£) (in Revenue summary)</v>
          </cell>
        </row>
        <row r="161">
          <cell r="A161" t="str">
            <v>Kind:</v>
          </cell>
          <cell r="B161" t="str">
            <v>Cell summation</v>
          </cell>
          <cell r="C161" t="str">
            <v>Cell summation</v>
          </cell>
          <cell r="D161" t="str">
            <v>Cell summation</v>
          </cell>
          <cell r="E161" t="str">
            <v>Cell summation</v>
          </cell>
          <cell r="F161" t="str">
            <v>Cell summation</v>
          </cell>
          <cell r="G161" t="str">
            <v>Cell summation</v>
          </cell>
          <cell r="H161" t="str">
            <v>Cell summation</v>
          </cell>
        </row>
        <row r="162">
          <cell r="A162" t="str">
            <v>Formula:</v>
          </cell>
          <cell r="B162" t="str">
            <v>=SUM(x1)</v>
          </cell>
          <cell r="C162" t="str">
            <v>=SUM(x2)</v>
          </cell>
          <cell r="D162" t="str">
            <v>=SUM(x3)</v>
          </cell>
          <cell r="E162" t="str">
            <v>=SUM(x4)</v>
          </cell>
          <cell r="F162" t="str">
            <v>=SUM(x5)</v>
          </cell>
          <cell r="G162" t="str">
            <v>=SUM(x6)</v>
          </cell>
          <cell r="H162" t="str">
            <v>=SUM(x7)</v>
          </cell>
        </row>
        <row r="164">
          <cell r="B164" t="str">
            <v>Total units (MWh)</v>
          </cell>
          <cell r="C164" t="str">
            <v>Total MPANs</v>
          </cell>
          <cell r="D164" t="str">
            <v>Total net revenues (£)</v>
          </cell>
          <cell r="E164" t="str">
            <v>Total net revenues from unit rates (£)</v>
          </cell>
          <cell r="F164" t="str">
            <v>Total revenues from fixed charges (£)</v>
          </cell>
          <cell r="G164" t="str">
            <v>Total revenues from capacity charges (£)</v>
          </cell>
          <cell r="H164" t="str">
            <v>Total revenues from reactive power charges (£)</v>
          </cell>
        </row>
        <row r="165">
          <cell r="A165" t="str">
            <v>Revenue summary by tariff component</v>
          </cell>
          <cell r="B165">
            <v>23850026.412811097</v>
          </cell>
          <cell r="C165">
            <v>2445782</v>
          </cell>
          <cell r="D165">
            <v>445913262.2486496</v>
          </cell>
          <cell r="E165">
            <v>331966673.49264961</v>
          </cell>
          <cell r="F165">
            <v>47689903.878500007</v>
          </cell>
          <cell r="G165">
            <v>63925990.5</v>
          </cell>
          <cell r="H165">
            <v>2330694.3775000004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32"/>
  </cols>
  <sheetData>
    <row r="2" spans="1:1" ht="15" x14ac:dyDescent="0.25">
      <c r="A2" s="39" t="s">
        <v>77</v>
      </c>
    </row>
    <row r="3" spans="1:1" x14ac:dyDescent="0.2">
      <c r="A3" s="31"/>
    </row>
    <row r="4" spans="1:1" x14ac:dyDescent="0.2">
      <c r="A4" s="32" t="s">
        <v>66</v>
      </c>
    </row>
    <row r="5" spans="1:1" x14ac:dyDescent="0.2">
      <c r="A5" s="33" t="s">
        <v>74</v>
      </c>
    </row>
    <row r="6" spans="1:1" x14ac:dyDescent="0.2">
      <c r="A6" s="34"/>
    </row>
    <row r="7" spans="1:1" x14ac:dyDescent="0.2">
      <c r="A7" s="35" t="s">
        <v>67</v>
      </c>
    </row>
    <row r="8" spans="1:1" x14ac:dyDescent="0.2">
      <c r="A8" s="32" t="s">
        <v>68</v>
      </c>
    </row>
    <row r="9" spans="1:1" ht="12.75" customHeight="1" x14ac:dyDescent="0.2">
      <c r="A9" s="32" t="s">
        <v>78</v>
      </c>
    </row>
    <row r="11" spans="1:1" ht="15" x14ac:dyDescent="0.25">
      <c r="A11" s="39" t="s">
        <v>69</v>
      </c>
    </row>
    <row r="13" spans="1:1" x14ac:dyDescent="0.2">
      <c r="A13" s="32" t="s">
        <v>75</v>
      </c>
    </row>
    <row r="14" spans="1:1" x14ac:dyDescent="0.2">
      <c r="A14" s="32" t="s">
        <v>63</v>
      </c>
    </row>
    <row r="15" spans="1:1" x14ac:dyDescent="0.2">
      <c r="A15" s="36" t="s">
        <v>64</v>
      </c>
    </row>
    <row r="16" spans="1:1" x14ac:dyDescent="0.2">
      <c r="A16" s="32" t="s">
        <v>76</v>
      </c>
    </row>
    <row r="17" spans="1:1" x14ac:dyDescent="0.2">
      <c r="A17" s="36" t="s">
        <v>65</v>
      </c>
    </row>
    <row r="18" spans="1:1" x14ac:dyDescent="0.2">
      <c r="A18" s="37" t="s">
        <v>72</v>
      </c>
    </row>
    <row r="19" spans="1:1" x14ac:dyDescent="0.2">
      <c r="A19" s="38" t="s">
        <v>71</v>
      </c>
    </row>
    <row r="20" spans="1:1" x14ac:dyDescent="0.2">
      <c r="A20" s="38" t="s">
        <v>70</v>
      </c>
    </row>
    <row r="21" spans="1:1" x14ac:dyDescent="0.2">
      <c r="A21" s="32" t="s">
        <v>73</v>
      </c>
    </row>
  </sheetData>
  <hyperlinks>
    <hyperlink ref="A5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69"/>
  <sheetViews>
    <sheetView tabSelected="1" topLeftCell="X1" zoomScale="70" zoomScaleNormal="70" workbookViewId="0">
      <selection activeCell="AS6" sqref="AS6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7" width="9.140625" style="1"/>
    <col min="48" max="48" width="7.42578125" style="1" bestFit="1" customWidth="1"/>
    <col min="49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9" ht="72.75" customHeight="1" x14ac:dyDescent="0.25"/>
    <row r="3" spans="2:49" ht="16.5" thickBot="1" x14ac:dyDescent="0.3"/>
    <row r="4" spans="2:49" ht="60.75" customHeight="1" x14ac:dyDescent="0.25">
      <c r="D4" s="68" t="s">
        <v>87</v>
      </c>
      <c r="E4" s="69"/>
      <c r="F4" s="68" t="s">
        <v>60</v>
      </c>
      <c r="G4" s="69"/>
      <c r="H4" s="68" t="s">
        <v>60</v>
      </c>
      <c r="I4" s="69"/>
      <c r="J4" s="68" t="s">
        <v>0</v>
      </c>
      <c r="K4" s="69"/>
      <c r="L4" s="68" t="s">
        <v>33</v>
      </c>
      <c r="M4" s="69"/>
      <c r="N4" s="68" t="s">
        <v>1</v>
      </c>
      <c r="O4" s="69"/>
      <c r="P4" s="68" t="s">
        <v>32</v>
      </c>
      <c r="Q4" s="69"/>
      <c r="R4" s="68" t="s">
        <v>2</v>
      </c>
      <c r="S4" s="69"/>
      <c r="T4" s="68" t="s">
        <v>34</v>
      </c>
      <c r="U4" s="69"/>
      <c r="V4" s="68" t="s">
        <v>61</v>
      </c>
      <c r="W4" s="69"/>
      <c r="X4" s="68" t="s">
        <v>62</v>
      </c>
      <c r="Y4" s="69"/>
      <c r="Z4" s="68" t="s">
        <v>3</v>
      </c>
      <c r="AA4" s="69"/>
      <c r="AB4" s="68" t="s">
        <v>4</v>
      </c>
      <c r="AC4" s="69"/>
      <c r="AD4" s="68" t="s">
        <v>5</v>
      </c>
      <c r="AE4" s="69"/>
      <c r="AF4" s="68" t="s">
        <v>6</v>
      </c>
      <c r="AG4" s="69"/>
      <c r="AH4" s="68" t="s">
        <v>35</v>
      </c>
      <c r="AI4" s="69"/>
      <c r="AJ4" s="68" t="s">
        <v>7</v>
      </c>
      <c r="AK4" s="69"/>
      <c r="AL4" s="68" t="s">
        <v>8</v>
      </c>
      <c r="AM4" s="69"/>
      <c r="AN4" s="68" t="s">
        <v>9</v>
      </c>
      <c r="AO4" s="69"/>
      <c r="AP4" s="68" t="s">
        <v>10</v>
      </c>
      <c r="AQ4" s="69"/>
    </row>
    <row r="5" spans="2:49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  <c r="AS5" s="1" t="s">
        <v>95</v>
      </c>
    </row>
    <row r="6" spans="2:49" ht="5.25" customHeight="1" thickBot="1" x14ac:dyDescent="0.3"/>
    <row r="7" spans="2:49" x14ac:dyDescent="0.25">
      <c r="B7" s="5" t="s">
        <v>14</v>
      </c>
      <c r="D7" s="6"/>
      <c r="E7" s="7"/>
      <c r="F7" s="6"/>
      <c r="G7" s="7"/>
      <c r="H7" s="6">
        <v>0</v>
      </c>
      <c r="I7" s="7">
        <v>0</v>
      </c>
      <c r="J7" s="6">
        <v>0</v>
      </c>
      <c r="K7" s="7">
        <v>0</v>
      </c>
      <c r="L7" s="6">
        <v>0</v>
      </c>
      <c r="M7" s="7">
        <v>0</v>
      </c>
      <c r="N7" s="6">
        <v>7.9333881367296133E-3</v>
      </c>
      <c r="O7" s="7">
        <v>2.1051837592633356E-2</v>
      </c>
      <c r="P7" s="6">
        <v>-1.652221490699024E-2</v>
      </c>
      <c r="Q7" s="7">
        <v>-4.3842930523240967E-2</v>
      </c>
      <c r="R7" s="6">
        <v>-1.312163068599681E-2</v>
      </c>
      <c r="S7" s="7">
        <v>-3.4819226463056699E-2</v>
      </c>
      <c r="T7" s="6">
        <v>-1.312163068599681E-2</v>
      </c>
      <c r="U7" s="7">
        <v>-3.4819226463056699E-2</v>
      </c>
      <c r="V7" s="6">
        <v>-1.2367930387690684E-2</v>
      </c>
      <c r="W7" s="7">
        <v>-3.2819226463056857E-2</v>
      </c>
      <c r="X7" s="6">
        <v>-3.1210437845343386E-2</v>
      </c>
      <c r="Y7" s="7">
        <v>-8.2819226463057088E-2</v>
      </c>
      <c r="Z7" s="6">
        <v>-3.1210437845343386E-2</v>
      </c>
      <c r="AA7" s="7">
        <v>-8.2819226463057088E-2</v>
      </c>
      <c r="AB7" s="6">
        <v>-3.3633999802632264E-2</v>
      </c>
      <c r="AC7" s="7">
        <v>-8.9250329018637081E-2</v>
      </c>
      <c r="AD7" s="6">
        <v>-3.3633999802632264E-2</v>
      </c>
      <c r="AE7" s="7">
        <v>-8.9250329018637081E-2</v>
      </c>
      <c r="AF7" s="6">
        <v>-3.3633999802632264E-2</v>
      </c>
      <c r="AG7" s="7">
        <v>-8.9250329018637081E-2</v>
      </c>
      <c r="AH7" s="6">
        <v>-3.3633999802632264E-2</v>
      </c>
      <c r="AI7" s="7">
        <v>-8.9250329018637081E-2</v>
      </c>
      <c r="AJ7" s="6">
        <v>-3.401084995178516E-2</v>
      </c>
      <c r="AK7" s="7">
        <v>-9.0250329018636596E-2</v>
      </c>
      <c r="AL7" s="6">
        <v>-3.401084995178516E-2</v>
      </c>
      <c r="AM7" s="7">
        <v>-9.0250329018636596E-2</v>
      </c>
      <c r="AN7" s="6">
        <v>-2.9337260055230407E-2</v>
      </c>
      <c r="AO7" s="7">
        <v>-7.807267139293475E-2</v>
      </c>
      <c r="AP7" s="6">
        <v>2.1015735138381286E-2</v>
      </c>
      <c r="AQ7" s="7">
        <v>5.5927328607065008E-2</v>
      </c>
      <c r="AS7" s="1">
        <v>2.1015735138381286E-2</v>
      </c>
      <c r="AT7" s="58">
        <v>5.5927328607065008E-2</v>
      </c>
      <c r="AU7" s="57">
        <f>AP7-AS7</f>
        <v>0</v>
      </c>
      <c r="AV7" s="59">
        <f>AQ7-AT7</f>
        <v>0</v>
      </c>
      <c r="AW7" s="56"/>
    </row>
    <row r="8" spans="2:49" x14ac:dyDescent="0.25">
      <c r="B8" s="5" t="s">
        <v>15</v>
      </c>
      <c r="D8" s="8"/>
      <c r="E8" s="9"/>
      <c r="F8" s="8"/>
      <c r="G8" s="9"/>
      <c r="H8" s="8">
        <v>0</v>
      </c>
      <c r="I8" s="9">
        <v>0</v>
      </c>
      <c r="J8" s="8">
        <v>0</v>
      </c>
      <c r="K8" s="9">
        <v>0</v>
      </c>
      <c r="L8" s="8">
        <v>0</v>
      </c>
      <c r="M8" s="9">
        <v>0</v>
      </c>
      <c r="N8" s="8">
        <v>1.0025368534712475E-2</v>
      </c>
      <c r="O8" s="9">
        <v>1.7922995539672342E-2</v>
      </c>
      <c r="P8" s="8">
        <v>-1.3319920169288735E-2</v>
      </c>
      <c r="Q8" s="9">
        <v>-2.3812877198115062E-2</v>
      </c>
      <c r="R8" s="8">
        <v>-9.9168232017200486E-3</v>
      </c>
      <c r="S8" s="9">
        <v>-1.7728942072975568E-2</v>
      </c>
      <c r="T8" s="8">
        <v>-9.9168232017200486E-3</v>
      </c>
      <c r="U8" s="9">
        <v>-1.7728942072975568E-2</v>
      </c>
      <c r="V8" s="8">
        <v>-2.7276178617706148E-2</v>
      </c>
      <c r="W8" s="9">
        <v>-4.8763377227655967E-2</v>
      </c>
      <c r="X8" s="8">
        <v>-5.175680399728011E-2</v>
      </c>
      <c r="Y8" s="9">
        <v>-9.2528964294832886E-2</v>
      </c>
      <c r="Z8" s="8">
        <v>-5.175680399728011E-2</v>
      </c>
      <c r="AA8" s="9">
        <v>-9.2528964294832886E-2</v>
      </c>
      <c r="AB8" s="8">
        <v>-5.3111379433556372E-2</v>
      </c>
      <c r="AC8" s="9">
        <v>-9.4950625844577308E-2</v>
      </c>
      <c r="AD8" s="8">
        <v>-5.3111379433556372E-2</v>
      </c>
      <c r="AE8" s="9">
        <v>-9.4950625844577308E-2</v>
      </c>
      <c r="AF8" s="8">
        <v>-5.0951890769906694E-2</v>
      </c>
      <c r="AG8" s="9">
        <v>-9.1089969196140499E-2</v>
      </c>
      <c r="AH8" s="8">
        <v>-5.0951890769906694E-2</v>
      </c>
      <c r="AI8" s="9">
        <v>-9.1089969196140499E-2</v>
      </c>
      <c r="AJ8" s="8">
        <v>-4.8222037626331371E-2</v>
      </c>
      <c r="AK8" s="9">
        <v>-8.6209635316457936E-2</v>
      </c>
      <c r="AL8" s="8">
        <v>-4.8222037626331371E-2</v>
      </c>
      <c r="AM8" s="9">
        <v>-8.6209635316457936E-2</v>
      </c>
      <c r="AN8" s="8">
        <v>-4.5147428564757508E-2</v>
      </c>
      <c r="AO8" s="9">
        <v>-8.1115667466039557E-2</v>
      </c>
      <c r="AP8" s="8">
        <v>5.1613616284498232E-3</v>
      </c>
      <c r="AQ8" s="9">
        <v>9.273336418812889E-3</v>
      </c>
      <c r="AS8" s="1">
        <v>5.1613616284498232E-3</v>
      </c>
      <c r="AT8" s="58">
        <v>9.273336418812889E-3</v>
      </c>
      <c r="AU8" s="57">
        <f t="shared" ref="AU8:AU24" si="0">AP8-AS8</f>
        <v>0</v>
      </c>
      <c r="AV8" s="59">
        <f t="shared" ref="AV8:AV24" si="1">AQ8-AT8</f>
        <v>0</v>
      </c>
      <c r="AW8" s="56"/>
    </row>
    <row r="9" spans="2:49" x14ac:dyDescent="0.25">
      <c r="B9" s="5" t="s">
        <v>16</v>
      </c>
      <c r="D9" s="8"/>
      <c r="E9" s="9"/>
      <c r="F9" s="8"/>
      <c r="G9" s="9"/>
      <c r="H9" s="8">
        <v>0</v>
      </c>
      <c r="I9" s="9">
        <v>0</v>
      </c>
      <c r="J9" s="8">
        <v>0</v>
      </c>
      <c r="K9" s="9">
        <v>0</v>
      </c>
      <c r="L9" s="8">
        <v>0</v>
      </c>
      <c r="M9" s="9">
        <v>0</v>
      </c>
      <c r="N9" s="8">
        <v>-7.4626865671641784E-2</v>
      </c>
      <c r="O9" s="9">
        <v>-1.4999999999999999E-2</v>
      </c>
      <c r="P9" s="8">
        <v>-3.4825870646766122E-2</v>
      </c>
      <c r="Q9" s="9">
        <v>-6.9999999999999811E-3</v>
      </c>
      <c r="R9" s="8">
        <v>-2.487562189054715E-2</v>
      </c>
      <c r="S9" s="9">
        <v>-4.9999999999999862E-3</v>
      </c>
      <c r="T9" s="8">
        <v>-2.487562189054715E-2</v>
      </c>
      <c r="U9" s="9">
        <v>-4.9999999999999862E-3</v>
      </c>
      <c r="V9" s="8">
        <v>-1.492537313432829E-2</v>
      </c>
      <c r="W9" s="9">
        <v>-2.9999999999999918E-3</v>
      </c>
      <c r="X9" s="8">
        <v>-1.990049751243772E-2</v>
      </c>
      <c r="Y9" s="9">
        <v>-3.9999999999999888E-3</v>
      </c>
      <c r="Z9" s="8">
        <v>-1.990049751243772E-2</v>
      </c>
      <c r="AA9" s="9">
        <v>-3.9999999999999888E-3</v>
      </c>
      <c r="AB9" s="8">
        <v>-2.9850746268656692E-2</v>
      </c>
      <c r="AC9" s="9">
        <v>-5.9999999999999836E-3</v>
      </c>
      <c r="AD9" s="8">
        <v>-2.9850746268656692E-2</v>
      </c>
      <c r="AE9" s="9">
        <v>-5.9999999999999836E-3</v>
      </c>
      <c r="AF9" s="8">
        <v>-1.990049751243772E-2</v>
      </c>
      <c r="AG9" s="9">
        <v>-3.9999999999999888E-3</v>
      </c>
      <c r="AH9" s="8">
        <v>-1.990049751243772E-2</v>
      </c>
      <c r="AI9" s="9">
        <v>-3.9999999999999888E-3</v>
      </c>
      <c r="AJ9" s="8">
        <v>-0.12935323383084585</v>
      </c>
      <c r="AK9" s="9">
        <v>-2.6000000000000006E-2</v>
      </c>
      <c r="AL9" s="8">
        <v>-0.12935323383084585</v>
      </c>
      <c r="AM9" s="9">
        <v>-2.6000000000000006E-2</v>
      </c>
      <c r="AN9" s="8">
        <v>-0.12935323383084585</v>
      </c>
      <c r="AO9" s="9">
        <v>-2.6000000000000023E-2</v>
      </c>
      <c r="AP9" s="8">
        <v>-9.9502487562189157E-2</v>
      </c>
      <c r="AQ9" s="9">
        <v>-2.0000000000000014E-2</v>
      </c>
      <c r="AS9" s="1">
        <v>-9.9502487562189157E-2</v>
      </c>
      <c r="AT9" s="58">
        <v>-2.0000000000000014E-2</v>
      </c>
      <c r="AU9" s="57">
        <f t="shared" si="0"/>
        <v>0</v>
      </c>
      <c r="AV9" s="59">
        <f t="shared" si="1"/>
        <v>0</v>
      </c>
      <c r="AW9" s="56"/>
    </row>
    <row r="10" spans="2:49" x14ac:dyDescent="0.25">
      <c r="B10" s="5" t="s">
        <v>17</v>
      </c>
      <c r="D10" s="8"/>
      <c r="E10" s="9"/>
      <c r="F10" s="8"/>
      <c r="G10" s="9"/>
      <c r="H10" s="8">
        <v>0</v>
      </c>
      <c r="I10" s="9">
        <v>0</v>
      </c>
      <c r="J10" s="8">
        <v>0</v>
      </c>
      <c r="K10" s="9">
        <v>0</v>
      </c>
      <c r="L10" s="8">
        <v>0</v>
      </c>
      <c r="M10" s="9">
        <v>0</v>
      </c>
      <c r="N10" s="8">
        <v>1.6612709045196183E-3</v>
      </c>
      <c r="O10" s="9">
        <v>3.1644330440017431E-3</v>
      </c>
      <c r="P10" s="8">
        <v>2.448354261689123E-2</v>
      </c>
      <c r="Q10" s="9">
        <v>4.6636903758645112E-2</v>
      </c>
      <c r="R10" s="8">
        <v>2.8072483231195378E-2</v>
      </c>
      <c r="S10" s="9">
        <v>5.3473213382780702E-2</v>
      </c>
      <c r="T10" s="8">
        <v>2.8225212403879096E-2</v>
      </c>
      <c r="U10" s="9">
        <v>5.3764135976746917E-2</v>
      </c>
      <c r="V10" s="8">
        <v>1.8556009649779659E-2</v>
      </c>
      <c r="W10" s="9">
        <v>3.5345981164679165E-2</v>
      </c>
      <c r="X10" s="8">
        <v>6.092683569061208E-2</v>
      </c>
      <c r="Y10" s="9">
        <v>0.11605505857071279</v>
      </c>
      <c r="Z10" s="8">
        <v>6.092683569061208E-2</v>
      </c>
      <c r="AA10" s="9">
        <v>0.11605505857071279</v>
      </c>
      <c r="AB10" s="8">
        <v>6.2539672057528639E-2</v>
      </c>
      <c r="AC10" s="9">
        <v>0.11912723221810144</v>
      </c>
      <c r="AD10" s="8">
        <v>6.2539672057528639E-2</v>
      </c>
      <c r="AE10" s="9">
        <v>0.11912723221810144</v>
      </c>
      <c r="AF10" s="8">
        <v>6.2539672057528639E-2</v>
      </c>
      <c r="AG10" s="9">
        <v>0.11912723221810144</v>
      </c>
      <c r="AH10" s="8">
        <v>6.2539672057528639E-2</v>
      </c>
      <c r="AI10" s="9">
        <v>0.11912723221810144</v>
      </c>
      <c r="AJ10" s="8">
        <v>6.1861960721715237E-2</v>
      </c>
      <c r="AK10" s="9">
        <v>0.11783630962413554</v>
      </c>
      <c r="AL10" s="8">
        <v>6.1861960721715237E-2</v>
      </c>
      <c r="AM10" s="9">
        <v>0.11783630962413554</v>
      </c>
      <c r="AN10" s="8">
        <v>6.8586748682955667E-2</v>
      </c>
      <c r="AO10" s="9">
        <v>0.13082005545676545</v>
      </c>
      <c r="AP10" s="8">
        <v>0.12783074284052875</v>
      </c>
      <c r="AQ10" s="9">
        <v>0.24382005545676594</v>
      </c>
      <c r="AS10" s="1">
        <v>0.12783074284052875</v>
      </c>
      <c r="AT10" s="58">
        <v>0.24382005545676594</v>
      </c>
      <c r="AU10" s="57">
        <f t="shared" si="0"/>
        <v>0</v>
      </c>
      <c r="AV10" s="59">
        <f t="shared" si="1"/>
        <v>0</v>
      </c>
      <c r="AW10" s="56"/>
    </row>
    <row r="11" spans="2:49" x14ac:dyDescent="0.25">
      <c r="B11" s="5" t="s">
        <v>18</v>
      </c>
      <c r="D11" s="8"/>
      <c r="E11" s="9"/>
      <c r="F11" s="8"/>
      <c r="G11" s="9"/>
      <c r="H11" s="8">
        <v>0</v>
      </c>
      <c r="I11" s="9">
        <v>0</v>
      </c>
      <c r="J11" s="8">
        <v>0</v>
      </c>
      <c r="K11" s="9">
        <v>0</v>
      </c>
      <c r="L11" s="8">
        <v>0</v>
      </c>
      <c r="M11" s="9">
        <v>0</v>
      </c>
      <c r="N11" s="8">
        <v>-2.8930960765120028E-3</v>
      </c>
      <c r="O11" s="9">
        <v>-4.4814491317179727E-3</v>
      </c>
      <c r="P11" s="8">
        <v>2.2007627650456385E-2</v>
      </c>
      <c r="Q11" s="9">
        <v>3.4090144681339508E-2</v>
      </c>
      <c r="R11" s="8">
        <v>2.5763123357126938E-2</v>
      </c>
      <c r="S11" s="9">
        <v>3.9907463750162284E-2</v>
      </c>
      <c r="T11" s="8">
        <v>2.5873442058189866E-2</v>
      </c>
      <c r="U11" s="9">
        <v>4.0078349069562688E-2</v>
      </c>
      <c r="V11" s="8">
        <v>-1.7972566319541583E-2</v>
      </c>
      <c r="W11" s="9">
        <v>-2.783977427550851E-2</v>
      </c>
      <c r="X11" s="8">
        <v>4.9469897351450465E-2</v>
      </c>
      <c r="Y11" s="9">
        <v>7.6629611554110133E-2</v>
      </c>
      <c r="Z11" s="8">
        <v>4.9469897351450465E-2</v>
      </c>
      <c r="AA11" s="9">
        <v>7.6629611554110133E-2</v>
      </c>
      <c r="AB11" s="8">
        <v>5.253368489581689E-2</v>
      </c>
      <c r="AC11" s="9">
        <v>8.1375464324759547E-2</v>
      </c>
      <c r="AD11" s="8">
        <v>5.253368489581689E-2</v>
      </c>
      <c r="AE11" s="9">
        <v>8.1375464324759547E-2</v>
      </c>
      <c r="AF11" s="8">
        <v>5.3623156318724607E-2</v>
      </c>
      <c r="AG11" s="9">
        <v>8.3063071868062291E-2</v>
      </c>
      <c r="AH11" s="8">
        <v>5.3623156318724607E-2</v>
      </c>
      <c r="AI11" s="9">
        <v>8.3063071868062291E-2</v>
      </c>
      <c r="AJ11" s="8">
        <v>5.044720586276763E-2</v>
      </c>
      <c r="AK11" s="9">
        <v>7.8143477068297509E-2</v>
      </c>
      <c r="AL11" s="8">
        <v>5.044720586276763E-2</v>
      </c>
      <c r="AM11" s="9">
        <v>7.8143477068297509E-2</v>
      </c>
      <c r="AN11" s="8">
        <v>3.8365154639342425E-2</v>
      </c>
      <c r="AO11" s="9">
        <v>6.0445084146792637E-2</v>
      </c>
      <c r="AP11" s="8">
        <v>9.6854249180615692E-2</v>
      </c>
      <c r="AQ11" s="9">
        <v>0.15259584632804399</v>
      </c>
      <c r="AS11" s="1">
        <v>9.6854249180615692E-2</v>
      </c>
      <c r="AT11" s="58">
        <v>0.15259584632804399</v>
      </c>
      <c r="AU11" s="57">
        <f t="shared" si="0"/>
        <v>0</v>
      </c>
      <c r="AV11" s="59">
        <f t="shared" si="1"/>
        <v>0</v>
      </c>
      <c r="AW11" s="56"/>
    </row>
    <row r="12" spans="2:49" x14ac:dyDescent="0.25">
      <c r="B12" s="5" t="s">
        <v>19</v>
      </c>
      <c r="D12" s="8"/>
      <c r="E12" s="9"/>
      <c r="F12" s="8"/>
      <c r="G12" s="9"/>
      <c r="H12" s="8">
        <v>0</v>
      </c>
      <c r="I12" s="9">
        <v>0</v>
      </c>
      <c r="J12" s="8">
        <v>0</v>
      </c>
      <c r="K12" s="9">
        <v>0</v>
      </c>
      <c r="L12" s="8">
        <v>0</v>
      </c>
      <c r="M12" s="9">
        <v>0</v>
      </c>
      <c r="N12" s="8">
        <v>-3.1948881789137351E-2</v>
      </c>
      <c r="O12" s="9">
        <v>-9.9999999999999915E-3</v>
      </c>
      <c r="P12" s="8">
        <v>0</v>
      </c>
      <c r="Q12" s="9">
        <v>0</v>
      </c>
      <c r="R12" s="8">
        <v>6.389776357827559E-3</v>
      </c>
      <c r="S12" s="9">
        <v>2.0000000000000443E-3</v>
      </c>
      <c r="T12" s="8">
        <v>6.389776357827559E-3</v>
      </c>
      <c r="U12" s="9">
        <v>2.0000000000000443E-3</v>
      </c>
      <c r="V12" s="8">
        <v>1.9169329073482455E-2</v>
      </c>
      <c r="W12" s="9">
        <v>6.0000000000000183E-3</v>
      </c>
      <c r="X12" s="8">
        <v>1.2779552715655118E-2</v>
      </c>
      <c r="Y12" s="9">
        <v>4.0000000000000313E-3</v>
      </c>
      <c r="Z12" s="8">
        <v>1.2779552715655118E-2</v>
      </c>
      <c r="AA12" s="9">
        <v>4.0000000000000313E-3</v>
      </c>
      <c r="AB12" s="8">
        <v>1.2779552715655118E-2</v>
      </c>
      <c r="AC12" s="9">
        <v>4.0000000000000313E-3</v>
      </c>
      <c r="AD12" s="8">
        <v>1.2779552715655118E-2</v>
      </c>
      <c r="AE12" s="9">
        <v>4.0000000000000313E-3</v>
      </c>
      <c r="AF12" s="8">
        <v>6.389776357827559E-3</v>
      </c>
      <c r="AG12" s="9">
        <v>2.0000000000000443E-3</v>
      </c>
      <c r="AH12" s="8">
        <v>6.389776357827559E-3</v>
      </c>
      <c r="AI12" s="9">
        <v>2.0000000000000443E-3</v>
      </c>
      <c r="AJ12" s="8">
        <v>-3.8338658146964799E-2</v>
      </c>
      <c r="AK12" s="9">
        <v>-1.1999999999999979E-2</v>
      </c>
      <c r="AL12" s="8">
        <v>-3.8338658146964799E-2</v>
      </c>
      <c r="AM12" s="9">
        <v>-1.1999999999999979E-2</v>
      </c>
      <c r="AN12" s="8">
        <v>-3.5143769968051242E-2</v>
      </c>
      <c r="AO12" s="9">
        <v>-1.1000000000000027E-2</v>
      </c>
      <c r="AP12" s="8">
        <v>1.5974440894568787E-2</v>
      </c>
      <c r="AQ12" s="9">
        <v>5.0000000000000027E-3</v>
      </c>
      <c r="AS12" s="1">
        <v>1.5974440894568787E-2</v>
      </c>
      <c r="AT12" s="58">
        <v>5.0000000000000027E-3</v>
      </c>
      <c r="AU12" s="57">
        <f t="shared" si="0"/>
        <v>0</v>
      </c>
      <c r="AV12" s="59">
        <f t="shared" si="1"/>
        <v>0</v>
      </c>
      <c r="AW12" s="56"/>
    </row>
    <row r="13" spans="2:49" x14ac:dyDescent="0.25">
      <c r="B13" s="5" t="s">
        <v>20</v>
      </c>
      <c r="D13" s="8"/>
      <c r="E13" s="9"/>
      <c r="F13" s="8"/>
      <c r="G13" s="9"/>
      <c r="H13" s="8">
        <v>0</v>
      </c>
      <c r="I13" s="9">
        <v>0</v>
      </c>
      <c r="J13" s="8">
        <v>0</v>
      </c>
      <c r="K13" s="9">
        <v>0</v>
      </c>
      <c r="L13" s="8">
        <v>0</v>
      </c>
      <c r="M13" s="9">
        <v>0</v>
      </c>
      <c r="N13" s="8">
        <v>-4.6824013340279746E-3</v>
      </c>
      <c r="O13" s="9">
        <v>-8.2211211668143293E-3</v>
      </c>
      <c r="P13" s="8">
        <v>1.399427822156718E-2</v>
      </c>
      <c r="Q13" s="9">
        <v>2.4570439117538274E-2</v>
      </c>
      <c r="R13" s="8">
        <v>1.8162206338681486E-2</v>
      </c>
      <c r="S13" s="9">
        <v>3.188827448042314E-2</v>
      </c>
      <c r="T13" s="8">
        <v>1.8620988271824235E-2</v>
      </c>
      <c r="U13" s="9">
        <v>3.2693780372048065E-2</v>
      </c>
      <c r="V13" s="8">
        <v>9.4555851009203717E-3</v>
      </c>
      <c r="W13" s="9">
        <v>1.660163349366699E-2</v>
      </c>
      <c r="X13" s="8">
        <v>3.0413357859022883E-2</v>
      </c>
      <c r="Y13" s="9">
        <v>5.3398220744487981E-2</v>
      </c>
      <c r="Z13" s="8">
        <v>3.0413357859022883E-2</v>
      </c>
      <c r="AA13" s="9">
        <v>5.3398220744487981E-2</v>
      </c>
      <c r="AB13" s="8">
        <v>3.3989185850399783E-2</v>
      </c>
      <c r="AC13" s="9">
        <v>5.96764769407606E-2</v>
      </c>
      <c r="AD13" s="8">
        <v>3.3989185850399783E-2</v>
      </c>
      <c r="AE13" s="9">
        <v>5.96764769407606E-2</v>
      </c>
      <c r="AF13" s="8">
        <v>3.2635598702213553E-2</v>
      </c>
      <c r="AG13" s="9">
        <v>5.7299917743621184E-2</v>
      </c>
      <c r="AH13" s="8">
        <v>3.3094380635356302E-2</v>
      </c>
      <c r="AI13" s="9">
        <v>5.8105423635246109E-2</v>
      </c>
      <c r="AJ13" s="8">
        <v>3.2178338295780318E-2</v>
      </c>
      <c r="AK13" s="9">
        <v>5.6497083270899986E-2</v>
      </c>
      <c r="AL13" s="8">
        <v>3.2178338295780318E-2</v>
      </c>
      <c r="AM13" s="9">
        <v>5.6497083270899986E-2</v>
      </c>
      <c r="AN13" s="8">
        <v>4.3324437400495297E-2</v>
      </c>
      <c r="AO13" s="9">
        <v>7.5808099265809198E-2</v>
      </c>
      <c r="AP13" s="8">
        <v>0.10212275601772136</v>
      </c>
      <c r="AQ13" s="9">
        <v>0.17869203825831884</v>
      </c>
      <c r="AS13" s="1">
        <v>0.10212275601772136</v>
      </c>
      <c r="AT13" s="58">
        <v>0.17869203825831884</v>
      </c>
      <c r="AU13" s="57">
        <f t="shared" si="0"/>
        <v>0</v>
      </c>
      <c r="AV13" s="59">
        <f t="shared" si="1"/>
        <v>0</v>
      </c>
      <c r="AW13" s="56"/>
    </row>
    <row r="14" spans="2:49" x14ac:dyDescent="0.25">
      <c r="B14" s="5" t="s">
        <v>21</v>
      </c>
      <c r="D14" s="8"/>
      <c r="E14" s="9"/>
      <c r="F14" s="8"/>
      <c r="G14" s="9"/>
      <c r="H14" s="8">
        <v>0</v>
      </c>
      <c r="I14" s="9">
        <v>0</v>
      </c>
      <c r="J14" s="8">
        <v>0</v>
      </c>
      <c r="K14" s="9">
        <v>0</v>
      </c>
      <c r="L14" s="8">
        <v>0</v>
      </c>
      <c r="M14" s="9">
        <v>0</v>
      </c>
      <c r="N14" s="8">
        <v>8.0212038779881034E-4</v>
      </c>
      <c r="O14" s="9">
        <v>1.3172534684709944E-3</v>
      </c>
      <c r="P14" s="8">
        <v>-1.6228800169776236E-2</v>
      </c>
      <c r="Q14" s="9">
        <v>-2.6651165632911249E-2</v>
      </c>
      <c r="R14" s="8">
        <v>-2.4822263618735629E-2</v>
      </c>
      <c r="S14" s="9">
        <v>-4.0763473095117471E-2</v>
      </c>
      <c r="T14" s="8">
        <v>-2.4339987520411555E-2</v>
      </c>
      <c r="U14" s="9">
        <v>-3.997147245164618E-2</v>
      </c>
      <c r="V14" s="8">
        <v>-3.2715909154660716E-2</v>
      </c>
      <c r="W14" s="9">
        <v>-5.3726529662738665E-2</v>
      </c>
      <c r="X14" s="8">
        <v>-1.3467394394649945E-2</v>
      </c>
      <c r="Y14" s="9">
        <v>-2.211634593443302E-2</v>
      </c>
      <c r="Z14" s="8">
        <v>-1.3467394394649945E-2</v>
      </c>
      <c r="AA14" s="9">
        <v>-2.211634593443302E-2</v>
      </c>
      <c r="AB14" s="8">
        <v>-6.249102096330561E-3</v>
      </c>
      <c r="AC14" s="9">
        <v>-1.0262364024695231E-2</v>
      </c>
      <c r="AD14" s="8">
        <v>-6.249102096330561E-3</v>
      </c>
      <c r="AE14" s="9">
        <v>-1.0262364024695231E-2</v>
      </c>
      <c r="AF14" s="8">
        <v>-7.2136542929789327E-3</v>
      </c>
      <c r="AG14" s="9">
        <v>-1.1846365311638008E-2</v>
      </c>
      <c r="AH14" s="8">
        <v>-7.2136542929789327E-3</v>
      </c>
      <c r="AI14" s="9">
        <v>-1.1846365311638008E-2</v>
      </c>
      <c r="AJ14" s="8">
        <v>-7.4454186495026553E-3</v>
      </c>
      <c r="AK14" s="9">
        <v>-1.2226972022479292E-2</v>
      </c>
      <c r="AL14" s="8">
        <v>-7.4454186495026553E-3</v>
      </c>
      <c r="AM14" s="9">
        <v>-1.2226972022479292E-2</v>
      </c>
      <c r="AN14" s="8">
        <v>0.16636526276482222</v>
      </c>
      <c r="AO14" s="9">
        <v>0.23164066330834973</v>
      </c>
      <c r="AP14" s="8">
        <v>0.23757740474743994</v>
      </c>
      <c r="AQ14" s="9">
        <v>0.33079374088188468</v>
      </c>
      <c r="AS14" s="1">
        <v>0.23757740474743994</v>
      </c>
      <c r="AT14" s="58">
        <v>0.33079374088188468</v>
      </c>
      <c r="AU14" s="57">
        <f t="shared" si="0"/>
        <v>0</v>
      </c>
      <c r="AV14" s="59">
        <f t="shared" si="1"/>
        <v>0</v>
      </c>
      <c r="AW14" s="56"/>
    </row>
    <row r="15" spans="2:49" x14ac:dyDescent="0.25">
      <c r="B15" s="5" t="s">
        <v>22</v>
      </c>
      <c r="D15" s="8"/>
      <c r="E15" s="9"/>
      <c r="F15" s="8"/>
      <c r="G15" s="9"/>
      <c r="H15" s="8">
        <v>0</v>
      </c>
      <c r="I15" s="9">
        <v>0</v>
      </c>
      <c r="J15" s="8">
        <v>0</v>
      </c>
      <c r="K15" s="9">
        <v>0</v>
      </c>
      <c r="L15" s="8">
        <v>0</v>
      </c>
      <c r="M15" s="9">
        <v>0</v>
      </c>
      <c r="N15" s="8">
        <v>1.4923078282533808E-2</v>
      </c>
      <c r="O15" s="9">
        <v>2.2792723973668431E-2</v>
      </c>
      <c r="P15" s="8">
        <v>-2.8434873543842221E-2</v>
      </c>
      <c r="Q15" s="9">
        <v>-4.3429928573752524E-2</v>
      </c>
      <c r="R15" s="8">
        <v>-4.0807215725946366E-2</v>
      </c>
      <c r="S15" s="9">
        <v>-6.2326792540118546E-2</v>
      </c>
      <c r="T15" s="8">
        <v>-4.0265970103897541E-2</v>
      </c>
      <c r="U15" s="9">
        <v>-6.150012247702881E-2</v>
      </c>
      <c r="V15" s="8">
        <v>3.7057435673471417E-2</v>
      </c>
      <c r="W15" s="9">
        <v>5.6599575937759494E-2</v>
      </c>
      <c r="X15" s="8">
        <v>3.2248976811257712E-3</v>
      </c>
      <c r="Y15" s="9">
        <v>4.9255389067583326E-3</v>
      </c>
      <c r="Z15" s="8">
        <v>3.2248976811257712E-3</v>
      </c>
      <c r="AA15" s="9">
        <v>4.9255389067583326E-3</v>
      </c>
      <c r="AB15" s="8">
        <v>5.601839896212546E-3</v>
      </c>
      <c r="AC15" s="9">
        <v>8.55595528494257E-3</v>
      </c>
      <c r="AD15" s="8">
        <v>5.601839896212546E-3</v>
      </c>
      <c r="AE15" s="9">
        <v>8.55595528494257E-3</v>
      </c>
      <c r="AF15" s="8">
        <v>4.533089937399426E-3</v>
      </c>
      <c r="AG15" s="9">
        <v>6.923602874340325E-3</v>
      </c>
      <c r="AH15" s="8">
        <v>5.0468529888798574E-3</v>
      </c>
      <c r="AI15" s="9">
        <v>7.7082975062763336E-3</v>
      </c>
      <c r="AJ15" s="8">
        <v>4.4727982532688504E-3</v>
      </c>
      <c r="AK15" s="9">
        <v>6.8315165307405532E-3</v>
      </c>
      <c r="AL15" s="8">
        <v>4.4727982532688504E-3</v>
      </c>
      <c r="AM15" s="9">
        <v>6.8315165307405532E-3</v>
      </c>
      <c r="AN15" s="8">
        <v>-7.4997978766809803E-3</v>
      </c>
      <c r="AO15" s="9">
        <v>-1.1738746620518794E-2</v>
      </c>
      <c r="AP15" s="8">
        <v>4.9733047354191706E-2</v>
      </c>
      <c r="AQ15" s="9">
        <v>7.7842583381123931E-2</v>
      </c>
      <c r="AS15" s="1">
        <v>4.9733047354191706E-2</v>
      </c>
      <c r="AT15" s="58">
        <v>7.7842583381123931E-2</v>
      </c>
      <c r="AU15" s="57">
        <f t="shared" si="0"/>
        <v>0</v>
      </c>
      <c r="AV15" s="59">
        <f t="shared" si="1"/>
        <v>0</v>
      </c>
      <c r="AW15" s="56"/>
    </row>
    <row r="16" spans="2:49" x14ac:dyDescent="0.25">
      <c r="B16" s="5" t="s">
        <v>23</v>
      </c>
      <c r="D16" s="8"/>
      <c r="E16" s="9"/>
      <c r="F16" s="8"/>
      <c r="G16" s="9"/>
      <c r="H16" s="8">
        <v>0</v>
      </c>
      <c r="I16" s="9">
        <v>0</v>
      </c>
      <c r="J16" s="8">
        <v>0</v>
      </c>
      <c r="K16" s="9">
        <v>0</v>
      </c>
      <c r="L16" s="8">
        <v>0</v>
      </c>
      <c r="M16" s="9">
        <v>0</v>
      </c>
      <c r="N16" s="8">
        <v>-1.4137842641172238E-2</v>
      </c>
      <c r="O16" s="9">
        <v>-2.6959278091170762E-2</v>
      </c>
      <c r="P16" s="8">
        <v>2.6083795244088881E-2</v>
      </c>
      <c r="Q16" s="9">
        <v>4.9738868051246117E-2</v>
      </c>
      <c r="R16" s="8">
        <v>3.1297622400358494E-2</v>
      </c>
      <c r="S16" s="9">
        <v>5.9681050871688103E-2</v>
      </c>
      <c r="T16" s="8">
        <v>3.1413058739925726E-2</v>
      </c>
      <c r="U16" s="9">
        <v>5.9901175006551247E-2</v>
      </c>
      <c r="V16" s="8">
        <v>4.2121927155800432E-2</v>
      </c>
      <c r="W16" s="9">
        <v>8.0321784359251247E-2</v>
      </c>
      <c r="X16" s="8">
        <v>7.0371319749965577E-2</v>
      </c>
      <c r="Y16" s="9">
        <v>0.1341902033381745</v>
      </c>
      <c r="Z16" s="8">
        <v>7.0313601580181739E-2</v>
      </c>
      <c r="AA16" s="9">
        <v>0.13408014127074275</v>
      </c>
      <c r="AB16" s="8">
        <v>6.646125270655423E-2</v>
      </c>
      <c r="AC16" s="9">
        <v>0.12673414462724611</v>
      </c>
      <c r="AD16" s="8">
        <v>6.646125270655423E-2</v>
      </c>
      <c r="AE16" s="9">
        <v>0.12673414462724611</v>
      </c>
      <c r="AF16" s="8">
        <v>6.6403534536770614E-2</v>
      </c>
      <c r="AG16" s="9">
        <v>0.12662408255981472</v>
      </c>
      <c r="AH16" s="8">
        <v>6.6403534536770614E-2</v>
      </c>
      <c r="AI16" s="9">
        <v>0.12662408255981472</v>
      </c>
      <c r="AJ16" s="8">
        <v>6.5727322906359964E-2</v>
      </c>
      <c r="AK16" s="9">
        <v>0.1253346229261621</v>
      </c>
      <c r="AL16" s="8">
        <v>6.5727322906359964E-2</v>
      </c>
      <c r="AM16" s="9">
        <v>0.1253346229261621</v>
      </c>
      <c r="AN16" s="8">
        <v>7.7610150094012509E-2</v>
      </c>
      <c r="AO16" s="9">
        <v>0.14761839982481093</v>
      </c>
      <c r="AP16" s="8">
        <v>0.12940348293875781</v>
      </c>
      <c r="AQ16" s="9">
        <v>0.2461319177973133</v>
      </c>
      <c r="AS16" s="1">
        <v>0.12940348293875781</v>
      </c>
      <c r="AT16" s="58">
        <v>0.2461319177973133</v>
      </c>
      <c r="AU16" s="57">
        <f t="shared" si="0"/>
        <v>0</v>
      </c>
      <c r="AV16" s="59">
        <f t="shared" si="1"/>
        <v>0</v>
      </c>
      <c r="AW16" s="56"/>
    </row>
    <row r="17" spans="2:49" x14ac:dyDescent="0.25">
      <c r="B17" s="5" t="s">
        <v>24</v>
      </c>
      <c r="D17" s="8"/>
      <c r="E17" s="9"/>
      <c r="F17" s="8"/>
      <c r="G17" s="9"/>
      <c r="H17" s="8">
        <v>0</v>
      </c>
      <c r="I17" s="9">
        <v>0</v>
      </c>
      <c r="J17" s="8">
        <v>0</v>
      </c>
      <c r="K17" s="9">
        <v>0</v>
      </c>
      <c r="L17" s="8">
        <v>0</v>
      </c>
      <c r="M17" s="9">
        <v>0</v>
      </c>
      <c r="N17" s="8">
        <v>-2.605368097817462E-2</v>
      </c>
      <c r="O17" s="9">
        <v>-5.8560732528824343E-2</v>
      </c>
      <c r="P17" s="8">
        <v>1.1628560744038952E-2</v>
      </c>
      <c r="Q17" s="9">
        <v>2.6137459654830008E-2</v>
      </c>
      <c r="R17" s="8">
        <v>6.5744956157083312E-3</v>
      </c>
      <c r="S17" s="9">
        <v>1.4777461948119497E-2</v>
      </c>
      <c r="T17" s="8">
        <v>6.301557130846458E-3</v>
      </c>
      <c r="U17" s="9">
        <v>1.416397943782834E-2</v>
      </c>
      <c r="V17" s="8">
        <v>1.5846692723377798E-2</v>
      </c>
      <c r="W17" s="9">
        <v>3.5618534471869266E-2</v>
      </c>
      <c r="X17" s="8">
        <v>3.2769850894631691E-2</v>
      </c>
      <c r="Y17" s="9">
        <v>7.3656635116456856E-2</v>
      </c>
      <c r="Z17" s="8">
        <v>3.2721938225043656E-2</v>
      </c>
      <c r="AA17" s="9">
        <v>7.3548942041116325E-2</v>
      </c>
      <c r="AB17" s="8">
        <v>2.7372139680722496E-2</v>
      </c>
      <c r="AC17" s="9">
        <v>6.1524225767836546E-2</v>
      </c>
      <c r="AD17" s="8">
        <v>2.7372139680722496E-2</v>
      </c>
      <c r="AE17" s="9">
        <v>6.1524225767836546E-2</v>
      </c>
      <c r="AF17" s="8">
        <v>2.7276314341546426E-2</v>
      </c>
      <c r="AG17" s="9">
        <v>6.1308839617155483E-2</v>
      </c>
      <c r="AH17" s="8">
        <v>2.7276314341546426E-2</v>
      </c>
      <c r="AI17" s="9">
        <v>6.1308839617155483E-2</v>
      </c>
      <c r="AJ17" s="8">
        <v>2.7218278653349914E-2</v>
      </c>
      <c r="AK17" s="9">
        <v>6.1178393081924777E-2</v>
      </c>
      <c r="AL17" s="8">
        <v>2.7218278653349914E-2</v>
      </c>
      <c r="AM17" s="9">
        <v>6.1178393081924777E-2</v>
      </c>
      <c r="AN17" s="8">
        <v>3.4420482095536942E-2</v>
      </c>
      <c r="AO17" s="9">
        <v>7.0725745406755622E-2</v>
      </c>
      <c r="AP17" s="8">
        <v>7.9828855720502245E-2</v>
      </c>
      <c r="AQ17" s="9">
        <v>0.16402894387504593</v>
      </c>
      <c r="AS17" s="1">
        <v>7.9828855720502245E-2</v>
      </c>
      <c r="AT17" s="58">
        <v>0.16402894387504593</v>
      </c>
      <c r="AU17" s="57">
        <f t="shared" si="0"/>
        <v>0</v>
      </c>
      <c r="AV17" s="59">
        <f t="shared" si="1"/>
        <v>0</v>
      </c>
      <c r="AW17" s="56"/>
    </row>
    <row r="18" spans="2:49" x14ac:dyDescent="0.25">
      <c r="B18" s="5" t="s">
        <v>25</v>
      </c>
      <c r="D18" s="8"/>
      <c r="E18" s="9"/>
      <c r="F18" s="8"/>
      <c r="G18" s="9"/>
      <c r="H18" s="8">
        <v>0</v>
      </c>
      <c r="I18" s="9">
        <v>0</v>
      </c>
      <c r="J18" s="8">
        <v>0</v>
      </c>
      <c r="K18" s="9">
        <v>0</v>
      </c>
      <c r="L18" s="8">
        <v>0</v>
      </c>
      <c r="M18" s="9">
        <v>0</v>
      </c>
      <c r="N18" s="8">
        <v>-1.6937876713678524E-2</v>
      </c>
      <c r="O18" s="9">
        <v>-2.2709309471129101E-2</v>
      </c>
      <c r="P18" s="8">
        <v>7.0897060744190554E-3</v>
      </c>
      <c r="Q18" s="9">
        <v>9.5054611640494214E-3</v>
      </c>
      <c r="R18" s="8">
        <v>-4.2809330779142174E-3</v>
      </c>
      <c r="S18" s="9">
        <v>-5.7396234330267413E-3</v>
      </c>
      <c r="T18" s="8">
        <v>-4.2056033818651528E-3</v>
      </c>
      <c r="U18" s="9">
        <v>-5.6386258045244796E-3</v>
      </c>
      <c r="V18" s="8">
        <v>3.310656280900881E-3</v>
      </c>
      <c r="W18" s="9">
        <v>4.4387333375027265E-3</v>
      </c>
      <c r="X18" s="8">
        <v>1.2237888897294935E-2</v>
      </c>
      <c r="Y18" s="9">
        <v>1.6407842077249945E-2</v>
      </c>
      <c r="Z18" s="8">
        <v>1.2163824382660948E-2</v>
      </c>
      <c r="AA18" s="9">
        <v>1.6308540729620374E-2</v>
      </c>
      <c r="AB18" s="8">
        <v>1.5695365704434083E-2</v>
      </c>
      <c r="AC18" s="9">
        <v>2.1043423746064903E-2</v>
      </c>
      <c r="AD18" s="8">
        <v>1.5695365704434083E-2</v>
      </c>
      <c r="AE18" s="9">
        <v>2.1043423746064903E-2</v>
      </c>
      <c r="AF18" s="8">
        <v>1.5544706312335954E-2</v>
      </c>
      <c r="AG18" s="9">
        <v>2.0841428489060378E-2</v>
      </c>
      <c r="AH18" s="8">
        <v>1.5544706312335954E-2</v>
      </c>
      <c r="AI18" s="9">
        <v>2.0841428489060378E-2</v>
      </c>
      <c r="AJ18" s="8">
        <v>1.5228970938335751E-2</v>
      </c>
      <c r="AK18" s="9">
        <v>2.0418109058864979E-2</v>
      </c>
      <c r="AL18" s="8">
        <v>1.5228970938335751E-2</v>
      </c>
      <c r="AM18" s="9">
        <v>2.0418109058864979E-2</v>
      </c>
      <c r="AN18" s="8">
        <v>2.1594643974170102E-2</v>
      </c>
      <c r="AO18" s="9">
        <v>2.9168011557122769E-2</v>
      </c>
      <c r="AP18" s="8">
        <v>7.7825447938872472E-2</v>
      </c>
      <c r="AQ18" s="9">
        <v>0.10511928641354343</v>
      </c>
      <c r="AS18" s="1">
        <v>7.7825447938872472E-2</v>
      </c>
      <c r="AT18" s="58">
        <v>0.10511928641354343</v>
      </c>
      <c r="AU18" s="57">
        <f t="shared" si="0"/>
        <v>0</v>
      </c>
      <c r="AV18" s="59">
        <f t="shared" si="1"/>
        <v>0</v>
      </c>
      <c r="AW18" s="56"/>
    </row>
    <row r="19" spans="2:49" x14ac:dyDescent="0.25">
      <c r="B19" s="5" t="s">
        <v>26</v>
      </c>
      <c r="D19" s="8"/>
      <c r="E19" s="9"/>
      <c r="F19" s="8"/>
      <c r="G19" s="9"/>
      <c r="H19" s="8" t="s">
        <v>88</v>
      </c>
      <c r="I19" s="9">
        <v>0</v>
      </c>
      <c r="J19" s="8" t="s">
        <v>88</v>
      </c>
      <c r="K19" s="9">
        <v>0</v>
      </c>
      <c r="L19" s="8" t="s">
        <v>88</v>
      </c>
      <c r="M19" s="9">
        <v>0</v>
      </c>
      <c r="N19" s="8" t="s">
        <v>88</v>
      </c>
      <c r="O19" s="9">
        <v>0</v>
      </c>
      <c r="P19" s="8" t="s">
        <v>88</v>
      </c>
      <c r="Q19" s="9">
        <v>0</v>
      </c>
      <c r="R19" s="8" t="s">
        <v>88</v>
      </c>
      <c r="S19" s="9">
        <v>0</v>
      </c>
      <c r="T19" s="8" t="s">
        <v>88</v>
      </c>
      <c r="U19" s="9">
        <v>0</v>
      </c>
      <c r="V19" s="8" t="s">
        <v>88</v>
      </c>
      <c r="W19" s="9">
        <v>0</v>
      </c>
      <c r="X19" s="8" t="s">
        <v>88</v>
      </c>
      <c r="Y19" s="9">
        <v>0</v>
      </c>
      <c r="Z19" s="8" t="s">
        <v>88</v>
      </c>
      <c r="AA19" s="9">
        <v>0</v>
      </c>
      <c r="AB19" s="8" t="s">
        <v>88</v>
      </c>
      <c r="AC19" s="9">
        <v>0</v>
      </c>
      <c r="AD19" s="8" t="s">
        <v>88</v>
      </c>
      <c r="AE19" s="9">
        <v>0</v>
      </c>
      <c r="AF19" s="8" t="s">
        <v>88</v>
      </c>
      <c r="AG19" s="9">
        <v>0</v>
      </c>
      <c r="AH19" s="8" t="s">
        <v>88</v>
      </c>
      <c r="AI19" s="9">
        <v>0</v>
      </c>
      <c r="AJ19" s="8" t="s">
        <v>88</v>
      </c>
      <c r="AK19" s="9">
        <v>0</v>
      </c>
      <c r="AL19" s="8" t="s">
        <v>88</v>
      </c>
      <c r="AM19" s="9">
        <v>0</v>
      </c>
      <c r="AN19" s="8" t="s">
        <v>88</v>
      </c>
      <c r="AO19" s="9">
        <v>0</v>
      </c>
      <c r="AP19" s="8" t="s">
        <v>88</v>
      </c>
      <c r="AQ19" s="9">
        <v>0</v>
      </c>
      <c r="AS19" s="1" t="s">
        <v>88</v>
      </c>
      <c r="AT19" s="58">
        <v>0</v>
      </c>
      <c r="AU19" s="57" t="e">
        <f t="shared" si="0"/>
        <v>#VALUE!</v>
      </c>
      <c r="AV19" s="59">
        <f t="shared" si="1"/>
        <v>0</v>
      </c>
      <c r="AW19" s="56"/>
    </row>
    <row r="20" spans="2:49" x14ac:dyDescent="0.25">
      <c r="B20" s="5" t="s">
        <v>80</v>
      </c>
      <c r="D20" s="8"/>
      <c r="E20" s="9"/>
      <c r="F20" s="8"/>
      <c r="G20" s="9"/>
      <c r="H20" s="8">
        <v>0</v>
      </c>
      <c r="I20" s="9">
        <v>0</v>
      </c>
      <c r="J20" s="8">
        <v>0</v>
      </c>
      <c r="K20" s="9">
        <v>0</v>
      </c>
      <c r="L20" s="8">
        <v>0</v>
      </c>
      <c r="M20" s="9">
        <v>0</v>
      </c>
      <c r="N20" s="8">
        <v>3.8981288981289053E-2</v>
      </c>
      <c r="O20" s="9">
        <v>7.5000000000000344E-2</v>
      </c>
      <c r="P20" s="8">
        <v>1.7151767151767361E-2</v>
      </c>
      <c r="Q20" s="9">
        <v>3.300000000000021E-2</v>
      </c>
      <c r="R20" s="8">
        <v>1.7151767151767361E-2</v>
      </c>
      <c r="S20" s="9">
        <v>3.300000000000021E-2</v>
      </c>
      <c r="T20" s="8">
        <v>1.7151767151767361E-2</v>
      </c>
      <c r="U20" s="9">
        <v>3.300000000000021E-2</v>
      </c>
      <c r="V20" s="8">
        <v>3.3783783783783772E-2</v>
      </c>
      <c r="W20" s="9">
        <v>6.4999999999999863E-2</v>
      </c>
      <c r="X20" s="8">
        <v>2.6507276507276467E-2</v>
      </c>
      <c r="Y20" s="9">
        <v>5.1000000000000066E-2</v>
      </c>
      <c r="Z20" s="8">
        <v>2.6507276507276467E-2</v>
      </c>
      <c r="AA20" s="9">
        <v>5.1000000000000066E-2</v>
      </c>
      <c r="AB20" s="8">
        <v>6.7567567567567988E-3</v>
      </c>
      <c r="AC20" s="9">
        <v>1.2999999999999973E-2</v>
      </c>
      <c r="AD20" s="8">
        <v>6.7567567567567988E-3</v>
      </c>
      <c r="AE20" s="9">
        <v>1.2999999999999973E-2</v>
      </c>
      <c r="AF20" s="8">
        <v>6.7567567567567988E-3</v>
      </c>
      <c r="AG20" s="9">
        <v>1.2999999999999973E-2</v>
      </c>
      <c r="AH20" s="8">
        <v>4.6777546777545531E-3</v>
      </c>
      <c r="AI20" s="9">
        <v>8.9999999999999265E-3</v>
      </c>
      <c r="AJ20" s="8">
        <v>4.6777546777545531E-3</v>
      </c>
      <c r="AK20" s="9">
        <v>8.9999999999999265E-3</v>
      </c>
      <c r="AL20" s="8">
        <v>4.6777546777545531E-3</v>
      </c>
      <c r="AM20" s="9">
        <v>8.9999999999999265E-3</v>
      </c>
      <c r="AN20" s="8">
        <v>1.0914760914761068E-2</v>
      </c>
      <c r="AO20" s="9">
        <v>2.1000000000000265E-2</v>
      </c>
      <c r="AP20" s="8">
        <v>5.0415800415800405E-2</v>
      </c>
      <c r="AQ20" s="9">
        <v>9.6999999999999947E-2</v>
      </c>
      <c r="AS20" s="1">
        <v>5.0415800415800405E-2</v>
      </c>
      <c r="AT20" s="58">
        <v>9.6999999999999947E-2</v>
      </c>
      <c r="AU20" s="57">
        <f t="shared" si="0"/>
        <v>0</v>
      </c>
      <c r="AV20" s="59">
        <f t="shared" si="1"/>
        <v>0</v>
      </c>
      <c r="AW20" s="56"/>
    </row>
    <row r="21" spans="2:49" x14ac:dyDescent="0.25">
      <c r="B21" s="5" t="s">
        <v>81</v>
      </c>
      <c r="D21" s="8"/>
      <c r="E21" s="9"/>
      <c r="F21" s="8"/>
      <c r="G21" s="9"/>
      <c r="H21" s="8">
        <v>0</v>
      </c>
      <c r="I21" s="9">
        <v>0</v>
      </c>
      <c r="J21" s="8">
        <v>0</v>
      </c>
      <c r="K21" s="9">
        <v>0</v>
      </c>
      <c r="L21" s="8">
        <v>0</v>
      </c>
      <c r="M21" s="9">
        <v>0</v>
      </c>
      <c r="N21" s="8">
        <v>4.1367665681722343E-2</v>
      </c>
      <c r="O21" s="9">
        <v>9.8000000000000018E-2</v>
      </c>
      <c r="P21" s="8">
        <v>2.8704094554664383E-2</v>
      </c>
      <c r="Q21" s="9">
        <v>6.7999999999999811E-2</v>
      </c>
      <c r="R21" s="8">
        <v>2.9126213592232997E-2</v>
      </c>
      <c r="S21" s="9">
        <v>6.9000000000000034E-2</v>
      </c>
      <c r="T21" s="8">
        <v>2.9126213592232997E-2</v>
      </c>
      <c r="U21" s="9">
        <v>6.9000000000000034E-2</v>
      </c>
      <c r="V21" s="8">
        <v>4.7277332207682488E-2</v>
      </c>
      <c r="W21" s="9">
        <v>0.11199999999999974</v>
      </c>
      <c r="X21" s="8">
        <v>3.8834951456310662E-2</v>
      </c>
      <c r="Y21" s="9">
        <v>9.1999999999999707E-2</v>
      </c>
      <c r="Z21" s="8">
        <v>3.8834951456310662E-2</v>
      </c>
      <c r="AA21" s="9">
        <v>9.1999999999999707E-2</v>
      </c>
      <c r="AB21" s="8">
        <v>2.6593499366821316E-2</v>
      </c>
      <c r="AC21" s="9">
        <v>6.2999999999999723E-2</v>
      </c>
      <c r="AD21" s="8">
        <v>2.6593499366821316E-2</v>
      </c>
      <c r="AE21" s="9">
        <v>6.2999999999999723E-2</v>
      </c>
      <c r="AF21" s="8">
        <v>2.7859856479527156E-2</v>
      </c>
      <c r="AG21" s="9">
        <v>6.6000000000000045E-2</v>
      </c>
      <c r="AH21" s="8">
        <v>2.7015618404389929E-2</v>
      </c>
      <c r="AI21" s="9">
        <v>6.3999999999999599E-2</v>
      </c>
      <c r="AJ21" s="8">
        <v>5.1920641620936792E-2</v>
      </c>
      <c r="AK21" s="9">
        <v>0.12299999999999947</v>
      </c>
      <c r="AL21" s="8">
        <v>5.1920641620936792E-2</v>
      </c>
      <c r="AM21" s="9">
        <v>0.12299999999999947</v>
      </c>
      <c r="AN21" s="8">
        <v>5.8674546222034607E-2</v>
      </c>
      <c r="AO21" s="9">
        <v>0.13899999999999996</v>
      </c>
      <c r="AP21" s="8">
        <v>0.10764035457999155</v>
      </c>
      <c r="AQ21" s="9">
        <v>0.25500000000000023</v>
      </c>
      <c r="AS21" s="1">
        <v>0.10764035457999155</v>
      </c>
      <c r="AT21" s="58">
        <v>0.25500000000000023</v>
      </c>
      <c r="AU21" s="57">
        <f t="shared" si="0"/>
        <v>0</v>
      </c>
      <c r="AV21" s="59">
        <f t="shared" si="1"/>
        <v>0</v>
      </c>
      <c r="AW21" s="56"/>
    </row>
    <row r="22" spans="2:49" x14ac:dyDescent="0.25">
      <c r="B22" s="5" t="s">
        <v>82</v>
      </c>
      <c r="D22" s="8"/>
      <c r="E22" s="9"/>
      <c r="F22" s="8"/>
      <c r="G22" s="9"/>
      <c r="H22" s="8">
        <v>0</v>
      </c>
      <c r="I22" s="9">
        <v>0</v>
      </c>
      <c r="J22" s="8">
        <v>0</v>
      </c>
      <c r="K22" s="9">
        <v>0</v>
      </c>
      <c r="L22" s="8">
        <v>0</v>
      </c>
      <c r="M22" s="9">
        <v>0</v>
      </c>
      <c r="N22" s="8">
        <v>3.0017807173747135E-2</v>
      </c>
      <c r="O22" s="9">
        <v>0.11800000000000037</v>
      </c>
      <c r="P22" s="8">
        <v>3.4851182905113021E-2</v>
      </c>
      <c r="Q22" s="9">
        <v>0.13699999999999934</v>
      </c>
      <c r="R22" s="8">
        <v>3.637751208343909E-2</v>
      </c>
      <c r="S22" s="9">
        <v>0.14299999999999927</v>
      </c>
      <c r="T22" s="8">
        <v>3.637751208343909E-2</v>
      </c>
      <c r="U22" s="9">
        <v>0.14299999999999927</v>
      </c>
      <c r="V22" s="8">
        <v>5.5965403205291198E-2</v>
      </c>
      <c r="W22" s="9">
        <v>0.21999999999999961</v>
      </c>
      <c r="X22" s="8">
        <v>4.6298651742559205E-2</v>
      </c>
      <c r="Y22" s="9">
        <v>0.18200000000000024</v>
      </c>
      <c r="Z22" s="8">
        <v>4.6298651742559205E-2</v>
      </c>
      <c r="AA22" s="9">
        <v>0.18200000000000024</v>
      </c>
      <c r="AB22" s="8">
        <v>4.2737216993131488E-2</v>
      </c>
      <c r="AC22" s="9">
        <v>0.16800000000000001</v>
      </c>
      <c r="AD22" s="8">
        <v>4.2737216993131488E-2</v>
      </c>
      <c r="AE22" s="9">
        <v>0.16800000000000001</v>
      </c>
      <c r="AF22" s="8">
        <v>2.5438819638768706E-2</v>
      </c>
      <c r="AG22" s="9">
        <v>9.9999999999999728E-2</v>
      </c>
      <c r="AH22" s="8">
        <v>2.4930043245993128E-2</v>
      </c>
      <c r="AI22" s="9">
        <v>9.7999999999999296E-2</v>
      </c>
      <c r="AJ22" s="8">
        <v>5.6219791401678876E-2</v>
      </c>
      <c r="AK22" s="9">
        <v>0.22099999999999981</v>
      </c>
      <c r="AL22" s="8">
        <v>5.6219791401678876E-2</v>
      </c>
      <c r="AM22" s="9">
        <v>0.22099999999999981</v>
      </c>
      <c r="AN22" s="8">
        <v>6.3597049096921987E-2</v>
      </c>
      <c r="AO22" s="9">
        <v>0.25000000000000028</v>
      </c>
      <c r="AP22" s="8">
        <v>0.11956245230221318</v>
      </c>
      <c r="AQ22" s="9">
        <v>0.47000000000000008</v>
      </c>
      <c r="AS22" s="1">
        <v>0.11956245230221318</v>
      </c>
      <c r="AT22" s="58">
        <v>0.47000000000000008</v>
      </c>
      <c r="AU22" s="57">
        <f t="shared" si="0"/>
        <v>0</v>
      </c>
      <c r="AV22" s="59">
        <f t="shared" si="1"/>
        <v>0</v>
      </c>
      <c r="AW22" s="56"/>
    </row>
    <row r="23" spans="2:49" x14ac:dyDescent="0.25">
      <c r="B23" s="5" t="s">
        <v>83</v>
      </c>
      <c r="D23" s="8"/>
      <c r="E23" s="9"/>
      <c r="F23" s="8"/>
      <c r="G23" s="9"/>
      <c r="H23" s="8">
        <v>0</v>
      </c>
      <c r="I23" s="9">
        <v>0</v>
      </c>
      <c r="J23" s="8">
        <v>0</v>
      </c>
      <c r="K23" s="9">
        <v>0</v>
      </c>
      <c r="L23" s="8">
        <v>0</v>
      </c>
      <c r="M23" s="9">
        <v>0</v>
      </c>
      <c r="N23" s="8">
        <v>3.3553025763930489E-2</v>
      </c>
      <c r="O23" s="9">
        <v>5.5999999999999953E-2</v>
      </c>
      <c r="P23" s="8">
        <v>5.3924505692031222E-3</v>
      </c>
      <c r="Q23" s="9">
        <v>8.9999999999999421E-3</v>
      </c>
      <c r="R23" s="8">
        <v>4.7932893948472444E-3</v>
      </c>
      <c r="S23" s="9">
        <v>8.0000000000001823E-3</v>
      </c>
      <c r="T23" s="8">
        <v>4.7932893948472444E-3</v>
      </c>
      <c r="U23" s="9">
        <v>8.0000000000001823E-3</v>
      </c>
      <c r="V23" s="8">
        <v>2.0371479928100733E-2</v>
      </c>
      <c r="W23" s="9">
        <v>3.4000000000000245E-2</v>
      </c>
      <c r="X23" s="8">
        <v>1.3780707010185633E-2</v>
      </c>
      <c r="Y23" s="9">
        <v>2.2999999999999996E-2</v>
      </c>
      <c r="Z23" s="8">
        <v>1.3780707010185633E-2</v>
      </c>
      <c r="AA23" s="9">
        <v>2.2999999999999996E-2</v>
      </c>
      <c r="AB23" s="8">
        <v>-1.3181545835829644E-2</v>
      </c>
      <c r="AC23" s="9">
        <v>-2.1999999999999707E-2</v>
      </c>
      <c r="AD23" s="8">
        <v>-1.3181545835829644E-2</v>
      </c>
      <c r="AE23" s="9">
        <v>-2.1999999999999707E-2</v>
      </c>
      <c r="AF23" s="8">
        <v>-5.5721989215098855E-2</v>
      </c>
      <c r="AG23" s="9">
        <v>-9.2999999999999999E-2</v>
      </c>
      <c r="AH23" s="8">
        <v>-5.9316956261234233E-2</v>
      </c>
      <c r="AI23" s="9">
        <v>-9.899999999999988E-2</v>
      </c>
      <c r="AJ23" s="8">
        <v>-8.747753145596171E-2</v>
      </c>
      <c r="AK23" s="9">
        <v>-0.14600000000000016</v>
      </c>
      <c r="AL23" s="8">
        <v>-8.747753145596171E-2</v>
      </c>
      <c r="AM23" s="9">
        <v>-0.14600000000000016</v>
      </c>
      <c r="AN23" s="8">
        <v>-8.2085080886758477E-2</v>
      </c>
      <c r="AO23" s="9">
        <v>-0.13699999999999984</v>
      </c>
      <c r="AP23" s="8">
        <v>-5.5122828040743088E-2</v>
      </c>
      <c r="AQ23" s="9">
        <v>-9.2000000000000137E-2</v>
      </c>
      <c r="AS23" s="1">
        <v>-5.5122828040743088E-2</v>
      </c>
      <c r="AT23" s="58">
        <v>-9.2000000000000137E-2</v>
      </c>
      <c r="AU23" s="57">
        <f t="shared" si="0"/>
        <v>0</v>
      </c>
      <c r="AV23" s="59">
        <f t="shared" si="1"/>
        <v>0</v>
      </c>
      <c r="AW23" s="56"/>
    </row>
    <row r="24" spans="2:49" ht="16.5" thickBot="1" x14ac:dyDescent="0.3">
      <c r="B24" s="5" t="s">
        <v>27</v>
      </c>
      <c r="D24" s="10"/>
      <c r="E24" s="11"/>
      <c r="F24" s="10"/>
      <c r="G24" s="11"/>
      <c r="H24" s="10">
        <v>0</v>
      </c>
      <c r="I24" s="11">
        <v>0</v>
      </c>
      <c r="J24" s="10">
        <v>0</v>
      </c>
      <c r="K24" s="11">
        <v>0</v>
      </c>
      <c r="L24" s="10">
        <v>0</v>
      </c>
      <c r="M24" s="11">
        <v>0</v>
      </c>
      <c r="N24" s="10">
        <v>4.1501841382800775E-2</v>
      </c>
      <c r="O24" s="11">
        <v>9.76915921470346E-2</v>
      </c>
      <c r="P24" s="10">
        <v>2.8483323566131702E-2</v>
      </c>
      <c r="Q24" s="11">
        <v>6.7047175163840109E-2</v>
      </c>
      <c r="R24" s="10">
        <v>2.881342051141722E-2</v>
      </c>
      <c r="S24" s="11">
        <v>6.7824193606235539E-2</v>
      </c>
      <c r="T24" s="10">
        <v>2.8916084489434946E-2</v>
      </c>
      <c r="U24" s="11">
        <v>6.8065855352667223E-2</v>
      </c>
      <c r="V24" s="10">
        <v>4.6969937749373969E-2</v>
      </c>
      <c r="W24" s="11">
        <v>0.1105629979031493</v>
      </c>
      <c r="X24" s="10">
        <v>3.8594464519807747E-2</v>
      </c>
      <c r="Y24" s="11">
        <v>9.0847889187026909E-2</v>
      </c>
      <c r="Z24" s="10">
        <v>3.8553398928600879E-2</v>
      </c>
      <c r="AA24" s="11">
        <v>9.0751224488454685E-2</v>
      </c>
      <c r="AB24" s="10">
        <v>2.5909263273624639E-2</v>
      </c>
      <c r="AC24" s="11">
        <v>6.098806935361735E-2</v>
      </c>
      <c r="AD24" s="10">
        <v>2.5909263273624639E-2</v>
      </c>
      <c r="AE24" s="11">
        <v>6.098806935361735E-2</v>
      </c>
      <c r="AF24" s="10">
        <v>2.6346722504142051E-2</v>
      </c>
      <c r="AG24" s="11">
        <v>6.2017808933952236E-2</v>
      </c>
      <c r="AH24" s="10">
        <v>2.5584274072921076E-2</v>
      </c>
      <c r="AI24" s="11">
        <v>6.0223074081371543E-2</v>
      </c>
      <c r="AJ24" s="10">
        <v>4.8751885025974273E-2</v>
      </c>
      <c r="AK24" s="11">
        <v>0.11475754110347325</v>
      </c>
      <c r="AL24" s="10">
        <v>4.8751885025974273E-2</v>
      </c>
      <c r="AM24" s="11">
        <v>0.11475754110347325</v>
      </c>
      <c r="AN24" s="10">
        <v>5.5457467337577837E-2</v>
      </c>
      <c r="AO24" s="11">
        <v>0.1306244808715577</v>
      </c>
      <c r="AP24" s="10">
        <v>0.10385731945804166</v>
      </c>
      <c r="AQ24" s="11">
        <v>0.24462545965790489</v>
      </c>
      <c r="AS24" s="1">
        <v>0.10385731945804166</v>
      </c>
      <c r="AT24" s="58">
        <v>0.24462545965790489</v>
      </c>
      <c r="AU24" s="57">
        <f t="shared" si="0"/>
        <v>0</v>
      </c>
      <c r="AV24" s="59">
        <f t="shared" si="1"/>
        <v>0</v>
      </c>
      <c r="AW24" s="56"/>
    </row>
    <row r="25" spans="2:49" ht="7.5" customHeight="1" x14ac:dyDescent="0.25">
      <c r="AU25" s="57"/>
      <c r="AV25" s="59"/>
    </row>
    <row r="26" spans="2:49" ht="3" customHeight="1" thickBot="1" x14ac:dyDescent="0.3"/>
    <row r="27" spans="2:49" ht="72.75" customHeight="1" x14ac:dyDescent="0.25">
      <c r="D27" s="68" t="s">
        <v>87</v>
      </c>
      <c r="E27" s="69"/>
      <c r="F27" s="68"/>
      <c r="G27" s="69"/>
      <c r="H27" s="68"/>
      <c r="I27" s="69"/>
      <c r="J27" s="68" t="s">
        <v>33</v>
      </c>
      <c r="K27" s="69"/>
      <c r="L27" s="68" t="s">
        <v>33</v>
      </c>
      <c r="M27" s="69"/>
      <c r="N27" s="68" t="str">
        <f>N4</f>
        <v>Table 1020: Change In 500MW Model</v>
      </c>
      <c r="O27" s="69"/>
      <c r="P27" s="68" t="str">
        <f>P4</f>
        <v>Table 1022 - 1028: service model inputs</v>
      </c>
      <c r="Q27" s="69"/>
      <c r="R27" s="68" t="str">
        <f>R4</f>
        <v>Table 1032: LAF values</v>
      </c>
      <c r="S27" s="69"/>
      <c r="T27" s="68" t="s">
        <v>34</v>
      </c>
      <c r="U27" s="69"/>
      <c r="V27" s="68" t="str">
        <f>V4</f>
        <v>Table 1041: load characteristics (Load Factor)</v>
      </c>
      <c r="W27" s="69"/>
      <c r="X27" s="68" t="str">
        <f>X4</f>
        <v>Table 1041: load characteristics (Coincidence Factor)</v>
      </c>
      <c r="Y27" s="69"/>
      <c r="Z27" s="68" t="str">
        <f>Z4</f>
        <v>Table 1055: NGC exit</v>
      </c>
      <c r="AA27" s="69"/>
      <c r="AB27" s="68" t="str">
        <f>AB4</f>
        <v>Table 1059: Otex</v>
      </c>
      <c r="AC27" s="69"/>
      <c r="AD27" s="68" t="str">
        <f>AD4</f>
        <v>Table 1060: Customer Contribs</v>
      </c>
      <c r="AE27" s="69"/>
      <c r="AF27" s="68" t="str">
        <f>AF4</f>
        <v>Table 1061/1062: TPR data</v>
      </c>
      <c r="AG27" s="69"/>
      <c r="AH27" s="68" t="s">
        <v>35</v>
      </c>
      <c r="AI27" s="69"/>
      <c r="AJ27" s="68" t="str">
        <f>AJ4</f>
        <v>Table 1069: Peaking probabailities</v>
      </c>
      <c r="AK27" s="69"/>
      <c r="AL27" s="68" t="str">
        <f>AL4</f>
        <v>Table 1092: power factor</v>
      </c>
      <c r="AM27" s="69"/>
      <c r="AN27" s="68" t="str">
        <f>AN4</f>
        <v>Table 1053: volumes and mpans etc forecast</v>
      </c>
      <c r="AO27" s="69"/>
      <c r="AP27" s="68" t="str">
        <f>AP4</f>
        <v>Table 1076: allowed revenue</v>
      </c>
      <c r="AQ27" s="69"/>
    </row>
    <row r="28" spans="2:49" ht="63.75" thickBot="1" x14ac:dyDescent="0.3">
      <c r="B28" s="12" t="s">
        <v>28</v>
      </c>
      <c r="D28" s="3" t="s">
        <v>12</v>
      </c>
      <c r="E28" s="4" t="s">
        <v>13</v>
      </c>
      <c r="F28" s="3" t="s">
        <v>12</v>
      </c>
      <c r="G28" s="4" t="s">
        <v>13</v>
      </c>
      <c r="H28" s="3" t="s">
        <v>12</v>
      </c>
      <c r="I28" s="4" t="s">
        <v>13</v>
      </c>
      <c r="J28" s="3" t="s">
        <v>12</v>
      </c>
      <c r="K28" s="4" t="s">
        <v>13</v>
      </c>
      <c r="L28" s="3" t="s">
        <v>12</v>
      </c>
      <c r="M28" s="4" t="s">
        <v>13</v>
      </c>
      <c r="N28" s="3" t="s">
        <v>12</v>
      </c>
      <c r="O28" s="4" t="s">
        <v>13</v>
      </c>
      <c r="P28" s="3" t="s">
        <v>12</v>
      </c>
      <c r="Q28" s="4" t="s">
        <v>13</v>
      </c>
      <c r="R28" s="3" t="s">
        <v>12</v>
      </c>
      <c r="S28" s="4" t="s">
        <v>13</v>
      </c>
      <c r="T28" s="3" t="s">
        <v>12</v>
      </c>
      <c r="U28" s="4" t="s">
        <v>13</v>
      </c>
      <c r="V28" s="3" t="s">
        <v>12</v>
      </c>
      <c r="W28" s="4" t="s">
        <v>13</v>
      </c>
      <c r="X28" s="3" t="s">
        <v>12</v>
      </c>
      <c r="Y28" s="4" t="s">
        <v>13</v>
      </c>
      <c r="Z28" s="3" t="s">
        <v>12</v>
      </c>
      <c r="AA28" s="4" t="s">
        <v>13</v>
      </c>
      <c r="AB28" s="3" t="s">
        <v>12</v>
      </c>
      <c r="AC28" s="4" t="s">
        <v>13</v>
      </c>
      <c r="AD28" s="3" t="s">
        <v>12</v>
      </c>
      <c r="AE28" s="4" t="s">
        <v>13</v>
      </c>
      <c r="AF28" s="3" t="s">
        <v>12</v>
      </c>
      <c r="AG28" s="4" t="s">
        <v>13</v>
      </c>
      <c r="AH28" s="3" t="s">
        <v>12</v>
      </c>
      <c r="AI28" s="4" t="s">
        <v>13</v>
      </c>
      <c r="AJ28" s="3" t="s">
        <v>12</v>
      </c>
      <c r="AK28" s="4" t="s">
        <v>13</v>
      </c>
      <c r="AL28" s="3" t="s">
        <v>12</v>
      </c>
      <c r="AM28" s="4" t="s">
        <v>13</v>
      </c>
      <c r="AN28" s="3" t="s">
        <v>12</v>
      </c>
      <c r="AO28" s="4" t="s">
        <v>13</v>
      </c>
      <c r="AP28" s="3" t="s">
        <v>12</v>
      </c>
      <c r="AQ28" s="4" t="s">
        <v>13</v>
      </c>
    </row>
    <row r="29" spans="2:49" ht="5.25" customHeight="1" thickBot="1" x14ac:dyDescent="0.3"/>
    <row r="30" spans="2:49" ht="12" customHeight="1" x14ac:dyDescent="0.25">
      <c r="B30" s="5" t="s">
        <v>14</v>
      </c>
      <c r="D30" s="25"/>
      <c r="E30" s="26"/>
      <c r="F30" s="22" t="str">
        <f t="shared" ref="F30:F41" si="2">IF(OR(D7=0,D7 = ""),"-",F7-D7)</f>
        <v>-</v>
      </c>
      <c r="G30" s="13" t="str">
        <f t="shared" ref="G30:G41" si="3">IF(G7-E7=0,"-",G7-E7)</f>
        <v>-</v>
      </c>
      <c r="H30" s="22" t="str">
        <f t="shared" ref="H30:H41" si="4">IF(OR(F7=0,F7 = ""),"-",H7-F7)</f>
        <v>-</v>
      </c>
      <c r="I30" s="13" t="str">
        <f t="shared" ref="I30:I41" si="5">IF(I7-G7=0,"-",I7-G7)</f>
        <v>-</v>
      </c>
      <c r="J30" s="22" t="str">
        <f t="shared" ref="J30:J41" si="6">IF(OR(H7=0,H7 = ""),"-",J7-H7)</f>
        <v>-</v>
      </c>
      <c r="K30" s="13" t="str">
        <f t="shared" ref="K30:K41" si="7">IF(K7-I7=0,"-",K7-I7)</f>
        <v>-</v>
      </c>
      <c r="L30" s="22" t="str">
        <f t="shared" ref="L30:L41" si="8">IF(OR(J7=0,J7 = ""),"-",L7-J7)</f>
        <v>-</v>
      </c>
      <c r="M30" s="13" t="str">
        <f t="shared" ref="M30:M41" si="9">IF(M7-K7=0,"-",M7-K7)</f>
        <v>-</v>
      </c>
      <c r="N30" s="22" t="str">
        <f t="shared" ref="N30:N41" si="10">IF(OR(L7=0,L7 = ""),"-",N7-L7)</f>
        <v>-</v>
      </c>
      <c r="O30" s="13">
        <f t="shared" ref="O30:O41" si="11">IF(O7-M7=0,"-",O7-M7)</f>
        <v>2.1051837592633356E-2</v>
      </c>
      <c r="P30" s="14">
        <f t="shared" ref="P30:P41" si="12">IF(OR(N7=0,N7 = ""),"-",P7-N7)</f>
        <v>-2.4455603043719853E-2</v>
      </c>
      <c r="Q30" s="13">
        <f t="shared" ref="Q30:Q41" si="13">IF(Q7-O7=0,"-",Q7-O7)</f>
        <v>-6.4894768115874329E-2</v>
      </c>
      <c r="R30" s="14">
        <f t="shared" ref="R30:R41" si="14">IF(OR(P7=0,P7 = ""),"-",R7-P7)</f>
        <v>3.4005842209934301E-3</v>
      </c>
      <c r="S30" s="13">
        <f t="shared" ref="S30:S41" si="15">IF(S7-Q7=0,"-",S7-Q7)</f>
        <v>9.0237040601842677E-3</v>
      </c>
      <c r="T30" s="22">
        <f t="shared" ref="T30:T41" si="16">IF(OR(R7=0,R7 = ""),"-",T7-R7)</f>
        <v>0</v>
      </c>
      <c r="U30" s="13" t="str">
        <f t="shared" ref="U30:U41" si="17">IF(U7-S7=0,"-",U7-S7)</f>
        <v>-</v>
      </c>
      <c r="V30" s="22">
        <f t="shared" ref="V30:V41" si="18">IF(OR(R7=0,R7 = ""),"-",V7-R7)</f>
        <v>7.5370029830612584E-4</v>
      </c>
      <c r="W30" s="13">
        <f t="shared" ref="W30:W41" si="19">IF(W7-S7=0,"-",W7-S7)</f>
        <v>1.9999999999998422E-3</v>
      </c>
      <c r="X30" s="22">
        <f t="shared" ref="X30:X41" si="20">IF(OR(T7=0,T7 = ""),"-",X7-T7)</f>
        <v>-1.8088807159346576E-2</v>
      </c>
      <c r="Y30" s="13">
        <f t="shared" ref="Y30:Y41" si="21">IF(Y7-U7=0,"-",Y7-U7)</f>
        <v>-4.800000000000039E-2</v>
      </c>
      <c r="Z30" s="14">
        <f t="shared" ref="Z30:Z41" si="22">IF(OR(X7=0,X7 = ""),"-",Z7-X7)</f>
        <v>0</v>
      </c>
      <c r="AA30" s="13" t="str">
        <f t="shared" ref="AA30:AA41" si="23">IF(AA7-Y7=0,"-",AA7-Y7)</f>
        <v>-</v>
      </c>
      <c r="AB30" s="14">
        <f t="shared" ref="AB30:AB41" si="24">IF(OR(Z7=0,Z7 = ""),"-",AB7-Z7)</f>
        <v>-2.4235619572888778E-3</v>
      </c>
      <c r="AC30" s="13">
        <f t="shared" ref="AC30:AC41" si="25">IF(AC7-AA7=0,"-",AC7-AA7)</f>
        <v>-6.4311025555799928E-3</v>
      </c>
      <c r="AD30" s="14">
        <f t="shared" ref="AD30:AD41" si="26">IF(OR(AB7=0,AB7 = ""),"-",AD7-AB7)</f>
        <v>0</v>
      </c>
      <c r="AE30" s="13" t="str">
        <f t="shared" ref="AE30:AE41" si="27">IF(AE7-AC7=0,"-",AE7-AC7)</f>
        <v>-</v>
      </c>
      <c r="AF30" s="22">
        <f t="shared" ref="AF30:AF41" si="28">IF(OR(AD7=0,AD7 = ""),"-",AF7-AD7)</f>
        <v>0</v>
      </c>
      <c r="AG30" s="13" t="str">
        <f t="shared" ref="AG30:AG41" si="29">IF(AG7-AE7=0,"-",AG7-AE7)</f>
        <v>-</v>
      </c>
      <c r="AH30" s="14">
        <f t="shared" ref="AH30:AH41" si="30">IF(OR(AF7=0,AF7 = ""),"-",AH7-AF7)</f>
        <v>0</v>
      </c>
      <c r="AI30" s="13" t="str">
        <f t="shared" ref="AI30:AI41" si="31">IF(AI7-AG7=0,"-",AI7-AG7)</f>
        <v>-</v>
      </c>
      <c r="AJ30" s="14">
        <f t="shared" ref="AJ30:AJ41" si="32">IF(OR(AH7=0,AH7 = ""),"-",AJ7-AH7)</f>
        <v>-3.7685014915289639E-4</v>
      </c>
      <c r="AK30" s="13">
        <f t="shared" ref="AK30:AK41" si="33">IF(AK7-AI7=0,"-",AK7-AI7)</f>
        <v>-9.9999999999951517E-4</v>
      </c>
      <c r="AL30" s="14">
        <f t="shared" ref="AL30:AL41" si="34">IF(OR(AJ7=0,AJ7 = ""),"-",AL7-AJ7)</f>
        <v>0</v>
      </c>
      <c r="AM30" s="13" t="str">
        <f t="shared" ref="AM30:AM41" si="35">IF(AM7-AK7=0,"-",AM7-AK7)</f>
        <v>-</v>
      </c>
      <c r="AN30" s="22">
        <f t="shared" ref="AN30:AN41" si="36">IF(OR(AL7=0,AL7 = ""),"-",AN7-AL7)</f>
        <v>4.6735898965547529E-3</v>
      </c>
      <c r="AO30" s="13">
        <f t="shared" ref="AO30:AO41" si="37">IF(AO7-AM7=0,"-",AO7-AM7)</f>
        <v>1.2177657625701846E-2</v>
      </c>
      <c r="AP30" s="22">
        <f t="shared" ref="AP30:AP41" si="38">IF(OR(AN7=0,AN7 = ""),"-",AP7-AN7)</f>
        <v>5.0352995193611694E-2</v>
      </c>
      <c r="AQ30" s="13">
        <f t="shared" ref="AQ30:AQ41" si="39">IF(AQ7-AO7=0,"-",AQ7-AO7)</f>
        <v>0.13399999999999976</v>
      </c>
    </row>
    <row r="31" spans="2:49" x14ac:dyDescent="0.25">
      <c r="B31" s="5" t="s">
        <v>15</v>
      </c>
      <c r="D31" s="27"/>
      <c r="E31" s="28"/>
      <c r="F31" s="23" t="str">
        <f t="shared" si="2"/>
        <v>-</v>
      </c>
      <c r="G31" s="15" t="str">
        <f t="shared" si="3"/>
        <v>-</v>
      </c>
      <c r="H31" s="23" t="str">
        <f t="shared" si="4"/>
        <v>-</v>
      </c>
      <c r="I31" s="15" t="str">
        <f t="shared" si="5"/>
        <v>-</v>
      </c>
      <c r="J31" s="23" t="str">
        <f t="shared" si="6"/>
        <v>-</v>
      </c>
      <c r="K31" s="15" t="str">
        <f t="shared" si="7"/>
        <v>-</v>
      </c>
      <c r="L31" s="23" t="str">
        <f t="shared" si="8"/>
        <v>-</v>
      </c>
      <c r="M31" s="15" t="str">
        <f t="shared" si="9"/>
        <v>-</v>
      </c>
      <c r="N31" s="23" t="str">
        <f t="shared" si="10"/>
        <v>-</v>
      </c>
      <c r="O31" s="15">
        <f t="shared" si="11"/>
        <v>1.7922995539672342E-2</v>
      </c>
      <c r="P31" s="16">
        <f t="shared" si="12"/>
        <v>-2.334528870400121E-2</v>
      </c>
      <c r="Q31" s="15">
        <f t="shared" si="13"/>
        <v>-4.1735872737787408E-2</v>
      </c>
      <c r="R31" s="16">
        <f t="shared" si="14"/>
        <v>3.4030969675686862E-3</v>
      </c>
      <c r="S31" s="15">
        <f t="shared" si="15"/>
        <v>6.0839351251394946E-3</v>
      </c>
      <c r="T31" s="23">
        <f t="shared" si="16"/>
        <v>0</v>
      </c>
      <c r="U31" s="15" t="str">
        <f t="shared" si="17"/>
        <v>-</v>
      </c>
      <c r="V31" s="23">
        <f t="shared" si="18"/>
        <v>-1.73593554159861E-2</v>
      </c>
      <c r="W31" s="15">
        <f t="shared" si="19"/>
        <v>-3.10344351546804E-2</v>
      </c>
      <c r="X31" s="23">
        <f t="shared" si="20"/>
        <v>-4.1839980795560061E-2</v>
      </c>
      <c r="Y31" s="15">
        <f t="shared" si="21"/>
        <v>-7.4800022221857318E-2</v>
      </c>
      <c r="Z31" s="16">
        <f t="shared" si="22"/>
        <v>0</v>
      </c>
      <c r="AA31" s="15" t="str">
        <f t="shared" si="23"/>
        <v>-</v>
      </c>
      <c r="AB31" s="16">
        <f t="shared" si="24"/>
        <v>-1.3545754362762619E-3</v>
      </c>
      <c r="AC31" s="15">
        <f t="shared" si="25"/>
        <v>-2.4216615497444222E-3</v>
      </c>
      <c r="AD31" s="16">
        <f t="shared" si="26"/>
        <v>0</v>
      </c>
      <c r="AE31" s="15" t="str">
        <f t="shared" si="27"/>
        <v>-</v>
      </c>
      <c r="AF31" s="23">
        <f t="shared" si="28"/>
        <v>2.159488663649678E-3</v>
      </c>
      <c r="AG31" s="15">
        <f t="shared" si="29"/>
        <v>3.8606566484368082E-3</v>
      </c>
      <c r="AH31" s="16">
        <f t="shared" si="30"/>
        <v>0</v>
      </c>
      <c r="AI31" s="15" t="str">
        <f t="shared" si="31"/>
        <v>-</v>
      </c>
      <c r="AJ31" s="16">
        <f t="shared" si="32"/>
        <v>2.7298531435753226E-3</v>
      </c>
      <c r="AK31" s="15">
        <f t="shared" si="33"/>
        <v>4.8803338796825635E-3</v>
      </c>
      <c r="AL31" s="16">
        <f t="shared" si="34"/>
        <v>0</v>
      </c>
      <c r="AM31" s="15" t="str">
        <f t="shared" si="35"/>
        <v>-</v>
      </c>
      <c r="AN31" s="23">
        <f t="shared" si="36"/>
        <v>3.074609061573863E-3</v>
      </c>
      <c r="AO31" s="15">
        <f t="shared" si="37"/>
        <v>5.0939678504183794E-3</v>
      </c>
      <c r="AP31" s="23">
        <f t="shared" si="38"/>
        <v>5.0308790193207331E-2</v>
      </c>
      <c r="AQ31" s="15">
        <f t="shared" si="39"/>
        <v>9.0389003884852451E-2</v>
      </c>
    </row>
    <row r="32" spans="2:49" x14ac:dyDescent="0.25">
      <c r="B32" s="5" t="s">
        <v>16</v>
      </c>
      <c r="D32" s="27"/>
      <c r="E32" s="28"/>
      <c r="F32" s="23" t="str">
        <f t="shared" si="2"/>
        <v>-</v>
      </c>
      <c r="G32" s="15" t="str">
        <f t="shared" si="3"/>
        <v>-</v>
      </c>
      <c r="H32" s="23" t="str">
        <f t="shared" si="4"/>
        <v>-</v>
      </c>
      <c r="I32" s="15" t="str">
        <f t="shared" si="5"/>
        <v>-</v>
      </c>
      <c r="J32" s="23" t="str">
        <f t="shared" si="6"/>
        <v>-</v>
      </c>
      <c r="K32" s="15" t="str">
        <f t="shared" si="7"/>
        <v>-</v>
      </c>
      <c r="L32" s="23" t="str">
        <f t="shared" si="8"/>
        <v>-</v>
      </c>
      <c r="M32" s="15" t="str">
        <f t="shared" si="9"/>
        <v>-</v>
      </c>
      <c r="N32" s="23" t="str">
        <f t="shared" si="10"/>
        <v>-</v>
      </c>
      <c r="O32" s="15">
        <f t="shared" si="11"/>
        <v>-1.4999999999999999E-2</v>
      </c>
      <c r="P32" s="16">
        <f t="shared" si="12"/>
        <v>3.9800995024875663E-2</v>
      </c>
      <c r="Q32" s="15">
        <f t="shared" si="13"/>
        <v>8.0000000000000175E-3</v>
      </c>
      <c r="R32" s="16">
        <f t="shared" si="14"/>
        <v>9.9502487562189712E-3</v>
      </c>
      <c r="S32" s="15">
        <f t="shared" si="15"/>
        <v>1.9999999999999948E-3</v>
      </c>
      <c r="T32" s="23">
        <f t="shared" si="16"/>
        <v>0</v>
      </c>
      <c r="U32" s="15" t="str">
        <f t="shared" si="17"/>
        <v>-</v>
      </c>
      <c r="V32" s="23">
        <f t="shared" si="18"/>
        <v>9.9502487562188602E-3</v>
      </c>
      <c r="W32" s="15">
        <f t="shared" si="19"/>
        <v>1.9999999999999944E-3</v>
      </c>
      <c r="X32" s="23">
        <f t="shared" si="20"/>
        <v>4.9751243781094301E-3</v>
      </c>
      <c r="Y32" s="15">
        <f t="shared" si="21"/>
        <v>9.9999999999999742E-4</v>
      </c>
      <c r="Z32" s="16">
        <f t="shared" si="22"/>
        <v>0</v>
      </c>
      <c r="AA32" s="15" t="str">
        <f t="shared" si="23"/>
        <v>-</v>
      </c>
      <c r="AB32" s="16">
        <f t="shared" si="24"/>
        <v>-9.9502487562189712E-3</v>
      </c>
      <c r="AC32" s="15">
        <f t="shared" si="25"/>
        <v>-1.9999999999999948E-3</v>
      </c>
      <c r="AD32" s="16">
        <f t="shared" si="26"/>
        <v>0</v>
      </c>
      <c r="AE32" s="15" t="str">
        <f t="shared" si="27"/>
        <v>-</v>
      </c>
      <c r="AF32" s="23">
        <f t="shared" si="28"/>
        <v>9.9502487562189712E-3</v>
      </c>
      <c r="AG32" s="15">
        <f t="shared" si="29"/>
        <v>1.9999999999999948E-3</v>
      </c>
      <c r="AH32" s="16">
        <f t="shared" si="30"/>
        <v>0</v>
      </c>
      <c r="AI32" s="15" t="str">
        <f t="shared" si="31"/>
        <v>-</v>
      </c>
      <c r="AJ32" s="16">
        <f t="shared" si="32"/>
        <v>-0.10945273631840813</v>
      </c>
      <c r="AK32" s="15">
        <f t="shared" si="33"/>
        <v>-2.2000000000000016E-2</v>
      </c>
      <c r="AL32" s="16">
        <f t="shared" si="34"/>
        <v>0</v>
      </c>
      <c r="AM32" s="15" t="str">
        <f t="shared" si="35"/>
        <v>-</v>
      </c>
      <c r="AN32" s="23">
        <f t="shared" si="36"/>
        <v>0</v>
      </c>
      <c r="AO32" s="15">
        <f t="shared" si="37"/>
        <v>-1.7347234759768071E-17</v>
      </c>
      <c r="AP32" s="23">
        <f t="shared" si="38"/>
        <v>2.9850746268656692E-2</v>
      </c>
      <c r="AQ32" s="15">
        <f t="shared" si="39"/>
        <v>6.0000000000000088E-3</v>
      </c>
    </row>
    <row r="33" spans="2:43" x14ac:dyDescent="0.25">
      <c r="B33" s="5" t="s">
        <v>17</v>
      </c>
      <c r="D33" s="27"/>
      <c r="E33" s="28"/>
      <c r="F33" s="23" t="str">
        <f t="shared" si="2"/>
        <v>-</v>
      </c>
      <c r="G33" s="15" t="str">
        <f t="shared" si="3"/>
        <v>-</v>
      </c>
      <c r="H33" s="23" t="str">
        <f t="shared" si="4"/>
        <v>-</v>
      </c>
      <c r="I33" s="15" t="str">
        <f t="shared" si="5"/>
        <v>-</v>
      </c>
      <c r="J33" s="23" t="str">
        <f t="shared" si="6"/>
        <v>-</v>
      </c>
      <c r="K33" s="15" t="str">
        <f t="shared" si="7"/>
        <v>-</v>
      </c>
      <c r="L33" s="23" t="str">
        <f t="shared" si="8"/>
        <v>-</v>
      </c>
      <c r="M33" s="15" t="str">
        <f t="shared" si="9"/>
        <v>-</v>
      </c>
      <c r="N33" s="23" t="str">
        <f t="shared" si="10"/>
        <v>-</v>
      </c>
      <c r="O33" s="15">
        <f t="shared" si="11"/>
        <v>3.1644330440017431E-3</v>
      </c>
      <c r="P33" s="16">
        <f t="shared" si="12"/>
        <v>2.2822271712371611E-2</v>
      </c>
      <c r="Q33" s="15">
        <f t="shared" si="13"/>
        <v>4.3472470714643371E-2</v>
      </c>
      <c r="R33" s="16">
        <f t="shared" si="14"/>
        <v>3.588940614304148E-3</v>
      </c>
      <c r="S33" s="15">
        <f t="shared" si="15"/>
        <v>6.8363096241355892E-3</v>
      </c>
      <c r="T33" s="23">
        <f t="shared" si="16"/>
        <v>1.5272917268371877E-4</v>
      </c>
      <c r="U33" s="15">
        <f t="shared" si="17"/>
        <v>2.909225939662155E-4</v>
      </c>
      <c r="V33" s="23">
        <f t="shared" si="18"/>
        <v>-9.5164735814157186E-3</v>
      </c>
      <c r="W33" s="15">
        <f t="shared" si="19"/>
        <v>-1.8127232218101537E-2</v>
      </c>
      <c r="X33" s="23">
        <f t="shared" si="20"/>
        <v>3.2701623286732984E-2</v>
      </c>
      <c r="Y33" s="15">
        <f t="shared" si="21"/>
        <v>6.2290922593965868E-2</v>
      </c>
      <c r="Z33" s="16">
        <f t="shared" si="22"/>
        <v>0</v>
      </c>
      <c r="AA33" s="15" t="str">
        <f t="shared" si="23"/>
        <v>-</v>
      </c>
      <c r="AB33" s="16">
        <f t="shared" si="24"/>
        <v>1.6128363669165591E-3</v>
      </c>
      <c r="AC33" s="15">
        <f t="shared" si="25"/>
        <v>3.0721736473886541E-3</v>
      </c>
      <c r="AD33" s="16">
        <f t="shared" si="26"/>
        <v>0</v>
      </c>
      <c r="AE33" s="15" t="str">
        <f t="shared" si="27"/>
        <v>-</v>
      </c>
      <c r="AF33" s="23">
        <f t="shared" si="28"/>
        <v>0</v>
      </c>
      <c r="AG33" s="15" t="str">
        <f t="shared" si="29"/>
        <v>-</v>
      </c>
      <c r="AH33" s="16">
        <f t="shared" si="30"/>
        <v>0</v>
      </c>
      <c r="AI33" s="15" t="str">
        <f t="shared" si="31"/>
        <v>-</v>
      </c>
      <c r="AJ33" s="16">
        <f t="shared" si="32"/>
        <v>-6.7771133581340237E-4</v>
      </c>
      <c r="AK33" s="15">
        <f t="shared" si="33"/>
        <v>-1.2909225939659041E-3</v>
      </c>
      <c r="AL33" s="16">
        <f t="shared" si="34"/>
        <v>0</v>
      </c>
      <c r="AM33" s="15" t="str">
        <f t="shared" si="35"/>
        <v>-</v>
      </c>
      <c r="AN33" s="23">
        <f t="shared" si="36"/>
        <v>6.7247879612404304E-3</v>
      </c>
      <c r="AO33" s="15">
        <f t="shared" si="37"/>
        <v>1.2983745832629914E-2</v>
      </c>
      <c r="AP33" s="23">
        <f t="shared" si="38"/>
        <v>5.9243994157573088E-2</v>
      </c>
      <c r="AQ33" s="15">
        <f t="shared" si="39"/>
        <v>0.11300000000000049</v>
      </c>
    </row>
    <row r="34" spans="2:43" x14ac:dyDescent="0.25">
      <c r="B34" s="5" t="s">
        <v>18</v>
      </c>
      <c r="D34" s="27"/>
      <c r="E34" s="28"/>
      <c r="F34" s="23" t="str">
        <f t="shared" si="2"/>
        <v>-</v>
      </c>
      <c r="G34" s="15" t="str">
        <f t="shared" si="3"/>
        <v>-</v>
      </c>
      <c r="H34" s="23" t="str">
        <f t="shared" si="4"/>
        <v>-</v>
      </c>
      <c r="I34" s="15" t="str">
        <f t="shared" si="5"/>
        <v>-</v>
      </c>
      <c r="J34" s="23" t="str">
        <f t="shared" si="6"/>
        <v>-</v>
      </c>
      <c r="K34" s="15" t="str">
        <f t="shared" si="7"/>
        <v>-</v>
      </c>
      <c r="L34" s="23" t="str">
        <f t="shared" si="8"/>
        <v>-</v>
      </c>
      <c r="M34" s="15" t="str">
        <f t="shared" si="9"/>
        <v>-</v>
      </c>
      <c r="N34" s="23" t="str">
        <f t="shared" si="10"/>
        <v>-</v>
      </c>
      <c r="O34" s="15">
        <f t="shared" si="11"/>
        <v>-4.4814491317179727E-3</v>
      </c>
      <c r="P34" s="16">
        <f t="shared" si="12"/>
        <v>2.4900723726968388E-2</v>
      </c>
      <c r="Q34" s="15">
        <f t="shared" si="13"/>
        <v>3.8571593813057484E-2</v>
      </c>
      <c r="R34" s="16">
        <f t="shared" si="14"/>
        <v>3.755495706670553E-3</v>
      </c>
      <c r="S34" s="15">
        <f t="shared" si="15"/>
        <v>5.8173190688227752E-3</v>
      </c>
      <c r="T34" s="23">
        <f t="shared" si="16"/>
        <v>1.1031870106292807E-4</v>
      </c>
      <c r="U34" s="15">
        <f t="shared" si="17"/>
        <v>1.7088531940040452E-4</v>
      </c>
      <c r="V34" s="23">
        <f t="shared" si="18"/>
        <v>-4.3735689676668521E-2</v>
      </c>
      <c r="W34" s="15">
        <f t="shared" si="19"/>
        <v>-6.7747238025670786E-2</v>
      </c>
      <c r="X34" s="23">
        <f t="shared" si="20"/>
        <v>2.3596455293260599E-2</v>
      </c>
      <c r="Y34" s="15">
        <f t="shared" si="21"/>
        <v>3.6551262484547445E-2</v>
      </c>
      <c r="Z34" s="16">
        <f t="shared" si="22"/>
        <v>0</v>
      </c>
      <c r="AA34" s="15" t="str">
        <f t="shared" si="23"/>
        <v>-</v>
      </c>
      <c r="AB34" s="16">
        <f t="shared" si="24"/>
        <v>3.0637875443664253E-3</v>
      </c>
      <c r="AC34" s="15">
        <f t="shared" si="25"/>
        <v>4.7458527706494141E-3</v>
      </c>
      <c r="AD34" s="16">
        <f t="shared" si="26"/>
        <v>0</v>
      </c>
      <c r="AE34" s="15" t="str">
        <f t="shared" si="27"/>
        <v>-</v>
      </c>
      <c r="AF34" s="23">
        <f t="shared" si="28"/>
        <v>1.0894714229077174E-3</v>
      </c>
      <c r="AG34" s="15">
        <f t="shared" si="29"/>
        <v>1.6876075433027438E-3</v>
      </c>
      <c r="AH34" s="16">
        <f t="shared" si="30"/>
        <v>0</v>
      </c>
      <c r="AI34" s="15" t="str">
        <f t="shared" si="31"/>
        <v>-</v>
      </c>
      <c r="AJ34" s="16">
        <f t="shared" si="32"/>
        <v>-3.1759504559569773E-3</v>
      </c>
      <c r="AK34" s="15">
        <f t="shared" si="33"/>
        <v>-4.9195947997647815E-3</v>
      </c>
      <c r="AL34" s="16">
        <f t="shared" si="34"/>
        <v>0</v>
      </c>
      <c r="AM34" s="15" t="str">
        <f t="shared" si="35"/>
        <v>-</v>
      </c>
      <c r="AN34" s="23">
        <f t="shared" si="36"/>
        <v>-1.2082051223425205E-2</v>
      </c>
      <c r="AO34" s="15">
        <f t="shared" si="37"/>
        <v>-1.7698392921504873E-2</v>
      </c>
      <c r="AP34" s="23">
        <f t="shared" si="38"/>
        <v>5.8489094541273268E-2</v>
      </c>
      <c r="AQ34" s="15">
        <f t="shared" si="39"/>
        <v>9.2150762181251344E-2</v>
      </c>
    </row>
    <row r="35" spans="2:43" x14ac:dyDescent="0.25">
      <c r="B35" s="5" t="s">
        <v>19</v>
      </c>
      <c r="D35" s="27"/>
      <c r="E35" s="28"/>
      <c r="F35" s="23" t="str">
        <f t="shared" si="2"/>
        <v>-</v>
      </c>
      <c r="G35" s="15" t="str">
        <f t="shared" si="3"/>
        <v>-</v>
      </c>
      <c r="H35" s="23" t="str">
        <f t="shared" si="4"/>
        <v>-</v>
      </c>
      <c r="I35" s="15" t="str">
        <f t="shared" si="5"/>
        <v>-</v>
      </c>
      <c r="J35" s="23" t="str">
        <f t="shared" si="6"/>
        <v>-</v>
      </c>
      <c r="K35" s="15" t="str">
        <f t="shared" si="7"/>
        <v>-</v>
      </c>
      <c r="L35" s="23" t="str">
        <f t="shared" si="8"/>
        <v>-</v>
      </c>
      <c r="M35" s="15" t="str">
        <f t="shared" si="9"/>
        <v>-</v>
      </c>
      <c r="N35" s="23" t="str">
        <f t="shared" si="10"/>
        <v>-</v>
      </c>
      <c r="O35" s="15">
        <f t="shared" si="11"/>
        <v>-9.9999999999999915E-3</v>
      </c>
      <c r="P35" s="16">
        <f t="shared" si="12"/>
        <v>3.1948881789137351E-2</v>
      </c>
      <c r="Q35" s="15">
        <f t="shared" si="13"/>
        <v>9.9999999999999915E-3</v>
      </c>
      <c r="R35" s="16" t="str">
        <f t="shared" si="14"/>
        <v>-</v>
      </c>
      <c r="S35" s="15">
        <f t="shared" si="15"/>
        <v>2.0000000000000443E-3</v>
      </c>
      <c r="T35" s="23">
        <f t="shared" si="16"/>
        <v>0</v>
      </c>
      <c r="U35" s="15" t="str">
        <f t="shared" si="17"/>
        <v>-</v>
      </c>
      <c r="V35" s="23">
        <f t="shared" si="18"/>
        <v>1.2779552715654896E-2</v>
      </c>
      <c r="W35" s="15">
        <f t="shared" si="19"/>
        <v>3.9999999999999741E-3</v>
      </c>
      <c r="X35" s="23">
        <f t="shared" si="20"/>
        <v>6.389776357827559E-3</v>
      </c>
      <c r="Y35" s="15">
        <f t="shared" si="21"/>
        <v>1.999999999999987E-3</v>
      </c>
      <c r="Z35" s="16">
        <f t="shared" si="22"/>
        <v>0</v>
      </c>
      <c r="AA35" s="15" t="str">
        <f t="shared" si="23"/>
        <v>-</v>
      </c>
      <c r="AB35" s="16">
        <f t="shared" si="24"/>
        <v>0</v>
      </c>
      <c r="AC35" s="15" t="str">
        <f t="shared" si="25"/>
        <v>-</v>
      </c>
      <c r="AD35" s="16">
        <f t="shared" si="26"/>
        <v>0</v>
      </c>
      <c r="AE35" s="15" t="str">
        <f t="shared" si="27"/>
        <v>-</v>
      </c>
      <c r="AF35" s="23">
        <f t="shared" si="28"/>
        <v>-6.389776357827559E-3</v>
      </c>
      <c r="AG35" s="15">
        <f t="shared" si="29"/>
        <v>-1.999999999999987E-3</v>
      </c>
      <c r="AH35" s="16">
        <f t="shared" si="30"/>
        <v>0</v>
      </c>
      <c r="AI35" s="15" t="str">
        <f t="shared" si="31"/>
        <v>-</v>
      </c>
      <c r="AJ35" s="16">
        <f t="shared" si="32"/>
        <v>-4.4728434504792358E-2</v>
      </c>
      <c r="AK35" s="15">
        <f t="shared" si="33"/>
        <v>-1.4000000000000023E-2</v>
      </c>
      <c r="AL35" s="16">
        <f t="shared" si="34"/>
        <v>0</v>
      </c>
      <c r="AM35" s="15" t="str">
        <f t="shared" si="35"/>
        <v>-</v>
      </c>
      <c r="AN35" s="23">
        <f t="shared" si="36"/>
        <v>3.1948881789135575E-3</v>
      </c>
      <c r="AO35" s="15">
        <f t="shared" si="37"/>
        <v>9.9999999999995232E-4</v>
      </c>
      <c r="AP35" s="23">
        <f t="shared" si="38"/>
        <v>5.1118210862620028E-2</v>
      </c>
      <c r="AQ35" s="15">
        <f t="shared" si="39"/>
        <v>1.6000000000000028E-2</v>
      </c>
    </row>
    <row r="36" spans="2:43" x14ac:dyDescent="0.25">
      <c r="B36" s="5" t="s">
        <v>20</v>
      </c>
      <c r="D36" s="27"/>
      <c r="E36" s="28"/>
      <c r="F36" s="23" t="str">
        <f t="shared" si="2"/>
        <v>-</v>
      </c>
      <c r="G36" s="15" t="str">
        <f t="shared" si="3"/>
        <v>-</v>
      </c>
      <c r="H36" s="23" t="str">
        <f t="shared" si="4"/>
        <v>-</v>
      </c>
      <c r="I36" s="15" t="str">
        <f t="shared" si="5"/>
        <v>-</v>
      </c>
      <c r="J36" s="23" t="str">
        <f t="shared" si="6"/>
        <v>-</v>
      </c>
      <c r="K36" s="15" t="str">
        <f t="shared" si="7"/>
        <v>-</v>
      </c>
      <c r="L36" s="23" t="str">
        <f t="shared" si="8"/>
        <v>-</v>
      </c>
      <c r="M36" s="15" t="str">
        <f t="shared" si="9"/>
        <v>-</v>
      </c>
      <c r="N36" s="23" t="str">
        <f t="shared" si="10"/>
        <v>-</v>
      </c>
      <c r="O36" s="15">
        <f t="shared" si="11"/>
        <v>-8.2211211668143293E-3</v>
      </c>
      <c r="P36" s="16">
        <f t="shared" si="12"/>
        <v>1.8676679555595155E-2</v>
      </c>
      <c r="Q36" s="15">
        <f t="shared" si="13"/>
        <v>3.2791560284352601E-2</v>
      </c>
      <c r="R36" s="16">
        <f t="shared" si="14"/>
        <v>4.1679281171143057E-3</v>
      </c>
      <c r="S36" s="15">
        <f t="shared" si="15"/>
        <v>7.3178353628848662E-3</v>
      </c>
      <c r="T36" s="23">
        <f t="shared" si="16"/>
        <v>4.5878193314274895E-4</v>
      </c>
      <c r="U36" s="15">
        <f t="shared" si="17"/>
        <v>8.055058916249247E-4</v>
      </c>
      <c r="V36" s="23">
        <f t="shared" si="18"/>
        <v>-8.7066212377611141E-3</v>
      </c>
      <c r="W36" s="15">
        <f t="shared" si="19"/>
        <v>-1.528664098675615E-2</v>
      </c>
      <c r="X36" s="23">
        <f t="shared" si="20"/>
        <v>1.1792369587198648E-2</v>
      </c>
      <c r="Y36" s="15">
        <f t="shared" si="21"/>
        <v>2.0704440372439917E-2</v>
      </c>
      <c r="Z36" s="16">
        <f t="shared" si="22"/>
        <v>0</v>
      </c>
      <c r="AA36" s="15" t="str">
        <f t="shared" si="23"/>
        <v>-</v>
      </c>
      <c r="AB36" s="16">
        <f t="shared" si="24"/>
        <v>3.5758279913769009E-3</v>
      </c>
      <c r="AC36" s="15">
        <f t="shared" si="25"/>
        <v>6.2782561962726191E-3</v>
      </c>
      <c r="AD36" s="16">
        <f t="shared" si="26"/>
        <v>0</v>
      </c>
      <c r="AE36" s="15" t="str">
        <f t="shared" si="27"/>
        <v>-</v>
      </c>
      <c r="AF36" s="23">
        <f t="shared" si="28"/>
        <v>-1.3535871481862305E-3</v>
      </c>
      <c r="AG36" s="15">
        <f t="shared" si="29"/>
        <v>-2.3765591971394162E-3</v>
      </c>
      <c r="AH36" s="16">
        <f t="shared" si="30"/>
        <v>4.5878193314274895E-4</v>
      </c>
      <c r="AI36" s="15">
        <f t="shared" si="31"/>
        <v>8.055058916249247E-4</v>
      </c>
      <c r="AJ36" s="16">
        <f t="shared" si="32"/>
        <v>-9.1604233957598424E-4</v>
      </c>
      <c r="AK36" s="15">
        <f t="shared" si="33"/>
        <v>-1.6083403643461225E-3</v>
      </c>
      <c r="AL36" s="16">
        <f t="shared" si="34"/>
        <v>0</v>
      </c>
      <c r="AM36" s="15" t="str">
        <f t="shared" si="35"/>
        <v>-</v>
      </c>
      <c r="AN36" s="23">
        <f t="shared" si="36"/>
        <v>1.1146099104714979E-2</v>
      </c>
      <c r="AO36" s="15">
        <f t="shared" si="37"/>
        <v>1.9311015994909211E-2</v>
      </c>
      <c r="AP36" s="23">
        <f t="shared" si="38"/>
        <v>5.8798318617226064E-2</v>
      </c>
      <c r="AQ36" s="15">
        <f t="shared" si="39"/>
        <v>0.10288393899250964</v>
      </c>
    </row>
    <row r="37" spans="2:43" x14ac:dyDescent="0.25">
      <c r="B37" s="5" t="s">
        <v>21</v>
      </c>
      <c r="D37" s="27"/>
      <c r="E37" s="28"/>
      <c r="F37" s="23" t="str">
        <f t="shared" si="2"/>
        <v>-</v>
      </c>
      <c r="G37" s="15" t="str">
        <f t="shared" si="3"/>
        <v>-</v>
      </c>
      <c r="H37" s="23" t="str">
        <f t="shared" si="4"/>
        <v>-</v>
      </c>
      <c r="I37" s="15" t="str">
        <f t="shared" si="5"/>
        <v>-</v>
      </c>
      <c r="J37" s="23" t="str">
        <f t="shared" si="6"/>
        <v>-</v>
      </c>
      <c r="K37" s="15" t="str">
        <f t="shared" si="7"/>
        <v>-</v>
      </c>
      <c r="L37" s="23" t="str">
        <f t="shared" si="8"/>
        <v>-</v>
      </c>
      <c r="M37" s="15" t="str">
        <f t="shared" si="9"/>
        <v>-</v>
      </c>
      <c r="N37" s="23" t="str">
        <f t="shared" si="10"/>
        <v>-</v>
      </c>
      <c r="O37" s="15">
        <f t="shared" si="11"/>
        <v>1.3172534684709944E-3</v>
      </c>
      <c r="P37" s="16">
        <f t="shared" si="12"/>
        <v>-1.7030920557575047E-2</v>
      </c>
      <c r="Q37" s="15">
        <f t="shared" si="13"/>
        <v>-2.7968419101382244E-2</v>
      </c>
      <c r="R37" s="16">
        <f t="shared" si="14"/>
        <v>-8.5934634489593931E-3</v>
      </c>
      <c r="S37" s="15">
        <f t="shared" si="15"/>
        <v>-1.4112307462206222E-2</v>
      </c>
      <c r="T37" s="23">
        <f t="shared" si="16"/>
        <v>4.8227609832407481E-4</v>
      </c>
      <c r="U37" s="15">
        <f t="shared" si="17"/>
        <v>7.9200064347129118E-4</v>
      </c>
      <c r="V37" s="23">
        <f t="shared" si="18"/>
        <v>-7.8936455359250868E-3</v>
      </c>
      <c r="W37" s="15">
        <f t="shared" si="19"/>
        <v>-1.2963056567621194E-2</v>
      </c>
      <c r="X37" s="23">
        <f t="shared" si="20"/>
        <v>1.0872593125761609E-2</v>
      </c>
      <c r="Y37" s="15">
        <f t="shared" si="21"/>
        <v>1.785512651721316E-2</v>
      </c>
      <c r="Z37" s="16">
        <f t="shared" si="22"/>
        <v>0</v>
      </c>
      <c r="AA37" s="15" t="str">
        <f t="shared" si="23"/>
        <v>-</v>
      </c>
      <c r="AB37" s="16">
        <f t="shared" si="24"/>
        <v>7.2182922983193842E-3</v>
      </c>
      <c r="AC37" s="15">
        <f t="shared" si="25"/>
        <v>1.1853981909737788E-2</v>
      </c>
      <c r="AD37" s="16">
        <f t="shared" si="26"/>
        <v>0</v>
      </c>
      <c r="AE37" s="15" t="str">
        <f t="shared" si="27"/>
        <v>-</v>
      </c>
      <c r="AF37" s="23">
        <f t="shared" si="28"/>
        <v>-9.6455219664837166E-4</v>
      </c>
      <c r="AG37" s="15">
        <f t="shared" si="29"/>
        <v>-1.5840012869427766E-3</v>
      </c>
      <c r="AH37" s="16">
        <f t="shared" si="30"/>
        <v>0</v>
      </c>
      <c r="AI37" s="15" t="str">
        <f t="shared" si="31"/>
        <v>-</v>
      </c>
      <c r="AJ37" s="16">
        <f t="shared" si="32"/>
        <v>-2.3176435652372263E-4</v>
      </c>
      <c r="AK37" s="15">
        <f t="shared" si="33"/>
        <v>-3.8060671084128375E-4</v>
      </c>
      <c r="AL37" s="16">
        <f t="shared" si="34"/>
        <v>0</v>
      </c>
      <c r="AM37" s="15" t="str">
        <f t="shared" si="35"/>
        <v>-</v>
      </c>
      <c r="AN37" s="23">
        <f t="shared" si="36"/>
        <v>0.17381068141432487</v>
      </c>
      <c r="AO37" s="15">
        <f t="shared" si="37"/>
        <v>0.24386763533082903</v>
      </c>
      <c r="AP37" s="23">
        <f t="shared" si="38"/>
        <v>7.1212141982617716E-2</v>
      </c>
      <c r="AQ37" s="15">
        <f t="shared" si="39"/>
        <v>9.9153077573534948E-2</v>
      </c>
    </row>
    <row r="38" spans="2:43" x14ac:dyDescent="0.25">
      <c r="B38" s="5" t="s">
        <v>22</v>
      </c>
      <c r="D38" s="27"/>
      <c r="E38" s="28"/>
      <c r="F38" s="23" t="str">
        <f t="shared" si="2"/>
        <v>-</v>
      </c>
      <c r="G38" s="15" t="str">
        <f t="shared" si="3"/>
        <v>-</v>
      </c>
      <c r="H38" s="23" t="str">
        <f t="shared" si="4"/>
        <v>-</v>
      </c>
      <c r="I38" s="15" t="str">
        <f t="shared" si="5"/>
        <v>-</v>
      </c>
      <c r="J38" s="23" t="str">
        <f t="shared" si="6"/>
        <v>-</v>
      </c>
      <c r="K38" s="15" t="str">
        <f t="shared" si="7"/>
        <v>-</v>
      </c>
      <c r="L38" s="23" t="str">
        <f t="shared" si="8"/>
        <v>-</v>
      </c>
      <c r="M38" s="15" t="str">
        <f t="shared" si="9"/>
        <v>-</v>
      </c>
      <c r="N38" s="23" t="str">
        <f t="shared" si="10"/>
        <v>-</v>
      </c>
      <c r="O38" s="15">
        <f t="shared" si="11"/>
        <v>2.2792723973668431E-2</v>
      </c>
      <c r="P38" s="16">
        <f t="shared" si="12"/>
        <v>-4.3357951826376029E-2</v>
      </c>
      <c r="Q38" s="15">
        <f t="shared" si="13"/>
        <v>-6.6222652547420963E-2</v>
      </c>
      <c r="R38" s="16">
        <f t="shared" si="14"/>
        <v>-1.2372342182104146E-2</v>
      </c>
      <c r="S38" s="15">
        <f t="shared" si="15"/>
        <v>-1.8896863966366022E-2</v>
      </c>
      <c r="T38" s="23">
        <f t="shared" si="16"/>
        <v>5.4124562204882487E-4</v>
      </c>
      <c r="U38" s="15">
        <f t="shared" si="17"/>
        <v>8.266700630897364E-4</v>
      </c>
      <c r="V38" s="23">
        <f t="shared" si="18"/>
        <v>7.7864651399417784E-2</v>
      </c>
      <c r="W38" s="15">
        <f t="shared" si="19"/>
        <v>0.11892636847787805</v>
      </c>
      <c r="X38" s="23">
        <f t="shared" si="20"/>
        <v>4.3490867785023313E-2</v>
      </c>
      <c r="Y38" s="15">
        <f t="shared" si="21"/>
        <v>6.6425661383787138E-2</v>
      </c>
      <c r="Z38" s="16">
        <f t="shared" si="22"/>
        <v>0</v>
      </c>
      <c r="AA38" s="15" t="str">
        <f t="shared" si="23"/>
        <v>-</v>
      </c>
      <c r="AB38" s="16">
        <f t="shared" si="24"/>
        <v>2.3769422150867747E-3</v>
      </c>
      <c r="AC38" s="15">
        <f t="shared" si="25"/>
        <v>3.6304163781842374E-3</v>
      </c>
      <c r="AD38" s="16">
        <f t="shared" si="26"/>
        <v>0</v>
      </c>
      <c r="AE38" s="15" t="str">
        <f t="shared" si="27"/>
        <v>-</v>
      </c>
      <c r="AF38" s="23">
        <f t="shared" si="28"/>
        <v>-1.06874995881312E-3</v>
      </c>
      <c r="AG38" s="15">
        <f t="shared" si="29"/>
        <v>-1.632352410602245E-3</v>
      </c>
      <c r="AH38" s="16">
        <f t="shared" si="30"/>
        <v>5.1376305148043144E-4</v>
      </c>
      <c r="AI38" s="15">
        <f t="shared" si="31"/>
        <v>7.8469463193600857E-4</v>
      </c>
      <c r="AJ38" s="16">
        <f t="shared" si="32"/>
        <v>-5.7405473561100706E-4</v>
      </c>
      <c r="AK38" s="15">
        <f t="shared" si="33"/>
        <v>-8.7678097553578038E-4</v>
      </c>
      <c r="AL38" s="16">
        <f t="shared" si="34"/>
        <v>0</v>
      </c>
      <c r="AM38" s="15" t="str">
        <f t="shared" si="35"/>
        <v>-</v>
      </c>
      <c r="AN38" s="23">
        <f t="shared" si="36"/>
        <v>-1.1972596129949831E-2</v>
      </c>
      <c r="AO38" s="15">
        <f t="shared" si="37"/>
        <v>-1.8570263151259349E-2</v>
      </c>
      <c r="AP38" s="23">
        <f t="shared" si="38"/>
        <v>5.7232845230872686E-2</v>
      </c>
      <c r="AQ38" s="15">
        <f t="shared" si="39"/>
        <v>8.9581330001642728E-2</v>
      </c>
    </row>
    <row r="39" spans="2:43" x14ac:dyDescent="0.25">
      <c r="B39" s="5" t="s">
        <v>23</v>
      </c>
      <c r="D39" s="27"/>
      <c r="E39" s="28"/>
      <c r="F39" s="23" t="str">
        <f t="shared" si="2"/>
        <v>-</v>
      </c>
      <c r="G39" s="15" t="str">
        <f t="shared" si="3"/>
        <v>-</v>
      </c>
      <c r="H39" s="23" t="str">
        <f t="shared" si="4"/>
        <v>-</v>
      </c>
      <c r="I39" s="15" t="str">
        <f t="shared" si="5"/>
        <v>-</v>
      </c>
      <c r="J39" s="23" t="str">
        <f t="shared" si="6"/>
        <v>-</v>
      </c>
      <c r="K39" s="15" t="str">
        <f t="shared" si="7"/>
        <v>-</v>
      </c>
      <c r="L39" s="23" t="str">
        <f t="shared" si="8"/>
        <v>-</v>
      </c>
      <c r="M39" s="15" t="str">
        <f t="shared" si="9"/>
        <v>-</v>
      </c>
      <c r="N39" s="23" t="str">
        <f t="shared" si="10"/>
        <v>-</v>
      </c>
      <c r="O39" s="15">
        <f t="shared" si="11"/>
        <v>-2.6959278091170762E-2</v>
      </c>
      <c r="P39" s="16">
        <f t="shared" si="12"/>
        <v>4.0221637885261119E-2</v>
      </c>
      <c r="Q39" s="15">
        <f t="shared" si="13"/>
        <v>7.6698146142416879E-2</v>
      </c>
      <c r="R39" s="16">
        <f t="shared" si="14"/>
        <v>5.2138271562696126E-3</v>
      </c>
      <c r="S39" s="15">
        <f t="shared" si="15"/>
        <v>9.942182820441986E-3</v>
      </c>
      <c r="T39" s="23">
        <f t="shared" si="16"/>
        <v>1.1543633956723198E-4</v>
      </c>
      <c r="U39" s="15">
        <f t="shared" si="17"/>
        <v>2.2012413486314358E-4</v>
      </c>
      <c r="V39" s="23">
        <f t="shared" si="18"/>
        <v>1.0824304755441938E-2</v>
      </c>
      <c r="W39" s="15">
        <f t="shared" si="19"/>
        <v>2.0640733487563144E-2</v>
      </c>
      <c r="X39" s="23">
        <f t="shared" si="20"/>
        <v>3.8958261010039852E-2</v>
      </c>
      <c r="Y39" s="15">
        <f t="shared" si="21"/>
        <v>7.428902833162325E-2</v>
      </c>
      <c r="Z39" s="16">
        <f t="shared" si="22"/>
        <v>-5.7718169783838036E-5</v>
      </c>
      <c r="AA39" s="15">
        <f t="shared" si="23"/>
        <v>-1.1006206743174873E-4</v>
      </c>
      <c r="AB39" s="16">
        <f t="shared" si="24"/>
        <v>-3.8523488736275091E-3</v>
      </c>
      <c r="AC39" s="15">
        <f t="shared" si="25"/>
        <v>-7.3459966434966384E-3</v>
      </c>
      <c r="AD39" s="16">
        <f t="shared" si="26"/>
        <v>0</v>
      </c>
      <c r="AE39" s="15" t="str">
        <f t="shared" si="27"/>
        <v>-</v>
      </c>
      <c r="AF39" s="23">
        <f t="shared" si="28"/>
        <v>-5.7718169783615991E-5</v>
      </c>
      <c r="AG39" s="15">
        <f t="shared" si="29"/>
        <v>-1.1006206743138791E-4</v>
      </c>
      <c r="AH39" s="16">
        <f t="shared" si="30"/>
        <v>0</v>
      </c>
      <c r="AI39" s="15" t="str">
        <f t="shared" si="31"/>
        <v>-</v>
      </c>
      <c r="AJ39" s="16">
        <f t="shared" si="32"/>
        <v>-6.7621163041065024E-4</v>
      </c>
      <c r="AK39" s="15">
        <f t="shared" si="33"/>
        <v>-1.2894596336526232E-3</v>
      </c>
      <c r="AL39" s="16">
        <f t="shared" si="34"/>
        <v>0</v>
      </c>
      <c r="AM39" s="15" t="str">
        <f t="shared" si="35"/>
        <v>-</v>
      </c>
      <c r="AN39" s="23">
        <f t="shared" si="36"/>
        <v>1.1882827187652545E-2</v>
      </c>
      <c r="AO39" s="15">
        <f t="shared" si="37"/>
        <v>2.2283776898648827E-2</v>
      </c>
      <c r="AP39" s="23">
        <f t="shared" si="38"/>
        <v>5.1793332844745299E-2</v>
      </c>
      <c r="AQ39" s="15">
        <f t="shared" si="39"/>
        <v>9.8513517972502379E-2</v>
      </c>
    </row>
    <row r="40" spans="2:43" x14ac:dyDescent="0.25">
      <c r="B40" s="5" t="s">
        <v>24</v>
      </c>
      <c r="D40" s="27"/>
      <c r="E40" s="28"/>
      <c r="F40" s="23" t="str">
        <f t="shared" si="2"/>
        <v>-</v>
      </c>
      <c r="G40" s="15" t="str">
        <f t="shared" si="3"/>
        <v>-</v>
      </c>
      <c r="H40" s="23" t="str">
        <f t="shared" si="4"/>
        <v>-</v>
      </c>
      <c r="I40" s="15" t="str">
        <f t="shared" si="5"/>
        <v>-</v>
      </c>
      <c r="J40" s="23" t="str">
        <f t="shared" si="6"/>
        <v>-</v>
      </c>
      <c r="K40" s="15" t="str">
        <f t="shared" si="7"/>
        <v>-</v>
      </c>
      <c r="L40" s="23" t="str">
        <f t="shared" si="8"/>
        <v>-</v>
      </c>
      <c r="M40" s="15" t="str">
        <f t="shared" si="9"/>
        <v>-</v>
      </c>
      <c r="N40" s="23" t="str">
        <f t="shared" si="10"/>
        <v>-</v>
      </c>
      <c r="O40" s="15">
        <f t="shared" si="11"/>
        <v>-5.8560732528824343E-2</v>
      </c>
      <c r="P40" s="16">
        <f t="shared" si="12"/>
        <v>3.7682241722213572E-2</v>
      </c>
      <c r="Q40" s="15">
        <f t="shared" si="13"/>
        <v>8.4698192183654347E-2</v>
      </c>
      <c r="R40" s="16">
        <f t="shared" si="14"/>
        <v>-5.0540651283306204E-3</v>
      </c>
      <c r="S40" s="15">
        <f t="shared" si="15"/>
        <v>-1.1359997706710511E-2</v>
      </c>
      <c r="T40" s="23">
        <f t="shared" si="16"/>
        <v>-2.7293848486187322E-4</v>
      </c>
      <c r="U40" s="15">
        <f t="shared" si="17"/>
        <v>-6.1348251029115682E-4</v>
      </c>
      <c r="V40" s="23">
        <f t="shared" si="18"/>
        <v>9.2721971076694665E-3</v>
      </c>
      <c r="W40" s="15">
        <f t="shared" si="19"/>
        <v>2.0841072523749768E-2</v>
      </c>
      <c r="X40" s="23">
        <f t="shared" si="20"/>
        <v>2.6468293763785233E-2</v>
      </c>
      <c r="Y40" s="15">
        <f t="shared" si="21"/>
        <v>5.949265567862852E-2</v>
      </c>
      <c r="Z40" s="16">
        <f t="shared" si="22"/>
        <v>-4.7912669588034973E-5</v>
      </c>
      <c r="AA40" s="15">
        <f t="shared" si="23"/>
        <v>-1.0769307534053141E-4</v>
      </c>
      <c r="AB40" s="16">
        <f t="shared" si="24"/>
        <v>-5.3497985443211604E-3</v>
      </c>
      <c r="AC40" s="15">
        <f t="shared" si="25"/>
        <v>-1.2024716273279779E-2</v>
      </c>
      <c r="AD40" s="16">
        <f t="shared" si="26"/>
        <v>0</v>
      </c>
      <c r="AE40" s="15" t="str">
        <f t="shared" si="27"/>
        <v>-</v>
      </c>
      <c r="AF40" s="23">
        <f t="shared" si="28"/>
        <v>-9.5825339176069946E-5</v>
      </c>
      <c r="AG40" s="15">
        <f t="shared" si="29"/>
        <v>-2.1538615068106282E-4</v>
      </c>
      <c r="AH40" s="16">
        <f t="shared" si="30"/>
        <v>0</v>
      </c>
      <c r="AI40" s="15" t="str">
        <f t="shared" si="31"/>
        <v>-</v>
      </c>
      <c r="AJ40" s="16">
        <f t="shared" si="32"/>
        <v>-5.8035688196511614E-5</v>
      </c>
      <c r="AK40" s="15">
        <f t="shared" si="33"/>
        <v>-1.3044653523070632E-4</v>
      </c>
      <c r="AL40" s="16">
        <f t="shared" si="34"/>
        <v>0</v>
      </c>
      <c r="AM40" s="15" t="str">
        <f t="shared" si="35"/>
        <v>-</v>
      </c>
      <c r="AN40" s="23">
        <f t="shared" si="36"/>
        <v>7.2022034421870273E-3</v>
      </c>
      <c r="AO40" s="15">
        <f t="shared" si="37"/>
        <v>9.5473523248308448E-3</v>
      </c>
      <c r="AP40" s="23">
        <f t="shared" si="38"/>
        <v>4.5408373624965304E-2</v>
      </c>
      <c r="AQ40" s="15">
        <f t="shared" si="39"/>
        <v>9.3303198468290313E-2</v>
      </c>
    </row>
    <row r="41" spans="2:43" x14ac:dyDescent="0.25">
      <c r="B41" s="5" t="s">
        <v>25</v>
      </c>
      <c r="D41" s="27"/>
      <c r="E41" s="28"/>
      <c r="F41" s="23" t="str">
        <f t="shared" si="2"/>
        <v>-</v>
      </c>
      <c r="G41" s="15" t="str">
        <f t="shared" si="3"/>
        <v>-</v>
      </c>
      <c r="H41" s="23" t="str">
        <f t="shared" si="4"/>
        <v>-</v>
      </c>
      <c r="I41" s="15" t="str">
        <f t="shared" si="5"/>
        <v>-</v>
      </c>
      <c r="J41" s="23" t="str">
        <f t="shared" si="6"/>
        <v>-</v>
      </c>
      <c r="K41" s="15" t="str">
        <f t="shared" si="7"/>
        <v>-</v>
      </c>
      <c r="L41" s="23" t="str">
        <f t="shared" si="8"/>
        <v>-</v>
      </c>
      <c r="M41" s="15" t="str">
        <f t="shared" si="9"/>
        <v>-</v>
      </c>
      <c r="N41" s="23" t="str">
        <f t="shared" si="10"/>
        <v>-</v>
      </c>
      <c r="O41" s="15">
        <f t="shared" si="11"/>
        <v>-2.2709309471129101E-2</v>
      </c>
      <c r="P41" s="16">
        <f t="shared" si="12"/>
        <v>2.4027582788097579E-2</v>
      </c>
      <c r="Q41" s="15">
        <f t="shared" si="13"/>
        <v>3.2214770635178525E-2</v>
      </c>
      <c r="R41" s="16">
        <f t="shared" si="14"/>
        <v>-1.1370639152333273E-2</v>
      </c>
      <c r="S41" s="15">
        <f t="shared" si="15"/>
        <v>-1.5245084597076162E-2</v>
      </c>
      <c r="T41" s="23">
        <f t="shared" si="16"/>
        <v>7.5329696049064587E-5</v>
      </c>
      <c r="U41" s="15">
        <f t="shared" si="17"/>
        <v>1.0099762850226176E-4</v>
      </c>
      <c r="V41" s="23">
        <f t="shared" si="18"/>
        <v>7.5915893588150984E-3</v>
      </c>
      <c r="W41" s="15">
        <f t="shared" si="19"/>
        <v>1.0178356770529468E-2</v>
      </c>
      <c r="X41" s="23">
        <f t="shared" si="20"/>
        <v>1.6443492279160088E-2</v>
      </c>
      <c r="Y41" s="15">
        <f t="shared" si="21"/>
        <v>2.2046467881774424E-2</v>
      </c>
      <c r="Z41" s="16">
        <f t="shared" si="22"/>
        <v>-7.4064514633986889E-5</v>
      </c>
      <c r="AA41" s="15">
        <f t="shared" si="23"/>
        <v>-9.9301347629570519E-5</v>
      </c>
      <c r="AB41" s="16">
        <f t="shared" si="24"/>
        <v>3.5315413217731351E-3</v>
      </c>
      <c r="AC41" s="15">
        <f t="shared" si="25"/>
        <v>4.7348830164445285E-3</v>
      </c>
      <c r="AD41" s="16">
        <f t="shared" si="26"/>
        <v>0</v>
      </c>
      <c r="AE41" s="15" t="str">
        <f t="shared" si="27"/>
        <v>-</v>
      </c>
      <c r="AF41" s="23">
        <f t="shared" si="28"/>
        <v>-1.5065939209812917E-4</v>
      </c>
      <c r="AG41" s="15">
        <f t="shared" si="29"/>
        <v>-2.0199525700452525E-4</v>
      </c>
      <c r="AH41" s="16">
        <f t="shared" si="30"/>
        <v>0</v>
      </c>
      <c r="AI41" s="15" t="str">
        <f t="shared" si="31"/>
        <v>-</v>
      </c>
      <c r="AJ41" s="16">
        <f t="shared" si="32"/>
        <v>-3.1573537400020335E-4</v>
      </c>
      <c r="AK41" s="15">
        <f t="shared" si="33"/>
        <v>-4.2331943019539853E-4</v>
      </c>
      <c r="AL41" s="16">
        <f t="shared" si="34"/>
        <v>0</v>
      </c>
      <c r="AM41" s="15" t="str">
        <f t="shared" si="35"/>
        <v>-</v>
      </c>
      <c r="AN41" s="23">
        <f t="shared" si="36"/>
        <v>6.3656730358343516E-3</v>
      </c>
      <c r="AO41" s="15">
        <f t="shared" si="37"/>
        <v>8.7499024982577896E-3</v>
      </c>
      <c r="AP41" s="23">
        <f t="shared" si="38"/>
        <v>5.6230803964702369E-2</v>
      </c>
      <c r="AQ41" s="15">
        <f t="shared" si="39"/>
        <v>7.5951274856420656E-2</v>
      </c>
    </row>
    <row r="42" spans="2:43" x14ac:dyDescent="0.25">
      <c r="B42" s="5" t="s">
        <v>26</v>
      </c>
      <c r="D42" s="27"/>
      <c r="E42" s="28"/>
      <c r="F42" s="23"/>
      <c r="G42" s="15"/>
      <c r="H42" s="23"/>
      <c r="I42" s="15"/>
      <c r="J42" s="23"/>
      <c r="K42" s="15"/>
      <c r="L42" s="23"/>
      <c r="M42" s="15"/>
      <c r="N42" s="23"/>
      <c r="O42" s="15"/>
      <c r="P42" s="16"/>
      <c r="Q42" s="15"/>
      <c r="R42" s="16"/>
      <c r="S42" s="15"/>
      <c r="T42" s="23"/>
      <c r="U42" s="15"/>
      <c r="V42" s="23"/>
      <c r="W42" s="15"/>
      <c r="X42" s="23"/>
      <c r="Y42" s="15"/>
      <c r="Z42" s="16"/>
      <c r="AA42" s="15"/>
      <c r="AB42" s="16"/>
      <c r="AC42" s="15"/>
      <c r="AD42" s="16"/>
      <c r="AE42" s="15"/>
      <c r="AF42" s="23"/>
      <c r="AG42" s="15"/>
      <c r="AH42" s="16"/>
      <c r="AI42" s="15"/>
      <c r="AJ42" s="16"/>
      <c r="AK42" s="15"/>
      <c r="AL42" s="16"/>
      <c r="AM42" s="15"/>
      <c r="AN42" s="23"/>
      <c r="AO42" s="15"/>
      <c r="AP42" s="23"/>
      <c r="AQ42" s="15"/>
    </row>
    <row r="43" spans="2:43" x14ac:dyDescent="0.25">
      <c r="B43" s="5" t="s">
        <v>80</v>
      </c>
      <c r="D43" s="27"/>
      <c r="E43" s="28"/>
      <c r="F43" s="23" t="str">
        <f>IF(OR(D20=0,D20 = ""),"-",F20-D20)</f>
        <v>-</v>
      </c>
      <c r="G43" s="15" t="str">
        <f>IF(G20-E20=0,"-",G20-E20)</f>
        <v>-</v>
      </c>
      <c r="H43" s="23" t="str">
        <f>IF(OR(F20=0,F20 = ""),"-",H20-F20)</f>
        <v>-</v>
      </c>
      <c r="I43" s="15" t="str">
        <f>IF(I20-G20=0,"-",I20-G20)</f>
        <v>-</v>
      </c>
      <c r="J43" s="23" t="str">
        <f>IF(OR(H20=0,H20 = ""),"-",J20-H20)</f>
        <v>-</v>
      </c>
      <c r="K43" s="15" t="str">
        <f>IF(K20-I20=0,"-",K20-I20)</f>
        <v>-</v>
      </c>
      <c r="L43" s="23" t="str">
        <f>IF(OR(J20=0,J20 = ""),"-",L20-J20)</f>
        <v>-</v>
      </c>
      <c r="M43" s="15" t="str">
        <f>IF(M20-K20=0,"-",M20-K20)</f>
        <v>-</v>
      </c>
      <c r="N43" s="23" t="str">
        <f>IF(OR(L20=0,L20 = ""),"-",N20-L20)</f>
        <v>-</v>
      </c>
      <c r="O43" s="15">
        <f>IF(O20-M20=0,"-",O20-M20)</f>
        <v>7.5000000000000344E-2</v>
      </c>
      <c r="P43" s="16">
        <f>IF(OR(N20=0,N20 = ""),"-",P20-N20)</f>
        <v>-2.1829521829521692E-2</v>
      </c>
      <c r="Q43" s="15">
        <f>IF(Q20-O20=0,"-",Q20-O20)</f>
        <v>-4.2000000000000134E-2</v>
      </c>
      <c r="R43" s="16">
        <f>IF(OR(P20=0,P20 = ""),"-",R20-P20)</f>
        <v>0</v>
      </c>
      <c r="S43" s="15" t="str">
        <f>IF(S20-Q20=0,"-",S20-Q20)</f>
        <v>-</v>
      </c>
      <c r="T43" s="23">
        <f>IF(OR(R20=0,R20 = ""),"-",T20-R20)</f>
        <v>0</v>
      </c>
      <c r="U43" s="15" t="str">
        <f>IF(U20-S20=0,"-",U20-S20)</f>
        <v>-</v>
      </c>
      <c r="V43" s="23">
        <f>IF(OR(R20=0,R20 = ""),"-",V20-R20)</f>
        <v>1.6632016632016411E-2</v>
      </c>
      <c r="W43" s="15">
        <f>IF(W20-S20=0,"-",W20-S20)</f>
        <v>3.1999999999999654E-2</v>
      </c>
      <c r="X43" s="23">
        <f>IF(OR(T20=0,T20 = ""),"-",X20-T20)</f>
        <v>9.3555093555091062E-3</v>
      </c>
      <c r="Y43" s="15">
        <f>IF(Y20-U20=0,"-",Y20-U20)</f>
        <v>1.7999999999999856E-2</v>
      </c>
      <c r="Z43" s="16">
        <f>IF(OR(X20=0,X20 = ""),"-",Z20-X20)</f>
        <v>0</v>
      </c>
      <c r="AA43" s="15" t="str">
        <f>IF(AA20-Y20=0,"-",AA20-Y20)</f>
        <v>-</v>
      </c>
      <c r="AB43" s="16">
        <f>IF(OR(Z20=0,Z20 = ""),"-",AB20-Z20)</f>
        <v>-1.9750519750519668E-2</v>
      </c>
      <c r="AC43" s="15">
        <f>IF(AC20-AA20=0,"-",AC20-AA20)</f>
        <v>-3.8000000000000089E-2</v>
      </c>
      <c r="AD43" s="16">
        <f>IF(OR(AB20=0,AB20 = ""),"-",AD20-AB20)</f>
        <v>0</v>
      </c>
      <c r="AE43" s="15" t="str">
        <f>IF(AE20-AC20=0,"-",AE20-AC20)</f>
        <v>-</v>
      </c>
      <c r="AF43" s="23">
        <f>IF(OR(AD20=0,AD20 = ""),"-",AF20-AD20)</f>
        <v>0</v>
      </c>
      <c r="AG43" s="15" t="str">
        <f>IF(AG20-AE20=0,"-",AG20-AE20)</f>
        <v>-</v>
      </c>
      <c r="AH43" s="16">
        <f>IF(OR(AF20=0,AF20 = ""),"-",AH20-AF20)</f>
        <v>-2.0790020790022457E-3</v>
      </c>
      <c r="AI43" s="15">
        <f>IF(AI20-AG20=0,"-",AI20-AG20)</f>
        <v>-4.0000000000000469E-3</v>
      </c>
      <c r="AJ43" s="16">
        <f>IF(OR(AH20=0,AH20 = ""),"-",AJ20-AH20)</f>
        <v>0</v>
      </c>
      <c r="AK43" s="15" t="str">
        <f>IF(AK20-AI20=0,"-",AK20-AI20)</f>
        <v>-</v>
      </c>
      <c r="AL43" s="16">
        <f>IF(OR(AJ20=0,AJ20 = ""),"-",AL20-AJ20)</f>
        <v>0</v>
      </c>
      <c r="AM43" s="15" t="str">
        <f>IF(AM20-AK20=0,"-",AM20-AK20)</f>
        <v>-</v>
      </c>
      <c r="AN43" s="23">
        <f>IF(OR(AL20=0,AL20 = ""),"-",AN20-AL20)</f>
        <v>6.2370062370065149E-3</v>
      </c>
      <c r="AO43" s="15">
        <f>IF(AO20-AM20=0,"-",AO20-AM20)</f>
        <v>1.2000000000000339E-2</v>
      </c>
      <c r="AP43" s="23">
        <f>IF(OR(AN20=0,AN20 = ""),"-",AP20-AN20)</f>
        <v>3.9501039501039337E-2</v>
      </c>
      <c r="AQ43" s="15">
        <f>IF(AQ20-AO20=0,"-",AQ20-AO20)</f>
        <v>7.5999999999999679E-2</v>
      </c>
    </row>
    <row r="44" spans="2:43" x14ac:dyDescent="0.25">
      <c r="B44" s="5" t="s">
        <v>81</v>
      </c>
      <c r="D44" s="27"/>
      <c r="E44" s="28"/>
      <c r="F44" s="23" t="str">
        <f t="shared" ref="F44:F46" si="40">IF(OR(D21=0,D21 = ""),"-",F21-D21)</f>
        <v>-</v>
      </c>
      <c r="G44" s="15" t="str">
        <f t="shared" ref="G44:G46" si="41">IF(G21-E21=0,"-",G21-E21)</f>
        <v>-</v>
      </c>
      <c r="H44" s="23" t="str">
        <f t="shared" ref="H44:H46" si="42">IF(OR(F21=0,F21 = ""),"-",H21-F21)</f>
        <v>-</v>
      </c>
      <c r="I44" s="15" t="str">
        <f t="shared" ref="I44:I46" si="43">IF(I21-G21=0,"-",I21-G21)</f>
        <v>-</v>
      </c>
      <c r="J44" s="23" t="str">
        <f t="shared" ref="J44:J46" si="44">IF(OR(H21=0,H21 = ""),"-",J21-H21)</f>
        <v>-</v>
      </c>
      <c r="K44" s="15" t="str">
        <f t="shared" ref="K44:K46" si="45">IF(K21-I21=0,"-",K21-I21)</f>
        <v>-</v>
      </c>
      <c r="L44" s="23" t="str">
        <f t="shared" ref="L44:L46" si="46">IF(OR(J21=0,J21 = ""),"-",L21-J21)</f>
        <v>-</v>
      </c>
      <c r="M44" s="15" t="str">
        <f t="shared" ref="M44:M46" si="47">IF(M21-K21=0,"-",M21-K21)</f>
        <v>-</v>
      </c>
      <c r="N44" s="23" t="str">
        <f t="shared" ref="N44:N46" si="48">IF(OR(L21=0,L21 = ""),"-",N21-L21)</f>
        <v>-</v>
      </c>
      <c r="O44" s="15">
        <f t="shared" ref="O44:O46" si="49">IF(O21-M21=0,"-",O21-M21)</f>
        <v>9.8000000000000018E-2</v>
      </c>
      <c r="P44" s="16">
        <f t="shared" ref="P44:P46" si="50">IF(OR(N21=0,N21 = ""),"-",P21-N21)</f>
        <v>-1.266357112705796E-2</v>
      </c>
      <c r="Q44" s="15">
        <f t="shared" ref="Q44:Q46" si="51">IF(Q21-O21=0,"-",Q21-O21)</f>
        <v>-3.0000000000000207E-2</v>
      </c>
      <c r="R44" s="16">
        <f t="shared" ref="R44:R46" si="52">IF(OR(P21=0,P21 = ""),"-",R21-P21)</f>
        <v>4.2211903756861346E-4</v>
      </c>
      <c r="S44" s="15">
        <f t="shared" ref="S44:S46" si="53">IF(S21-Q21=0,"-",S21-Q21)</f>
        <v>1.0000000000002229E-3</v>
      </c>
      <c r="T44" s="23">
        <f t="shared" ref="T44:T46" si="54">IF(OR(R21=0,R21 = ""),"-",T21-R21)</f>
        <v>0</v>
      </c>
      <c r="U44" s="15" t="str">
        <f t="shared" ref="U44:U46" si="55">IF(U21-S21=0,"-",U21-S21)</f>
        <v>-</v>
      </c>
      <c r="V44" s="23">
        <f t="shared" ref="V44:V46" si="56">IF(OR(R21=0,R21 = ""),"-",V21-R21)</f>
        <v>1.8151118615449491E-2</v>
      </c>
      <c r="W44" s="15">
        <f t="shared" ref="W44:W46" si="57">IF(W21-S21=0,"-",W21-S21)</f>
        <v>4.2999999999999705E-2</v>
      </c>
      <c r="X44" s="23">
        <f t="shared" ref="X44:X46" si="58">IF(OR(T21=0,T21 = ""),"-",X21-T21)</f>
        <v>9.7087378640776656E-3</v>
      </c>
      <c r="Y44" s="15">
        <f t="shared" ref="Y44:Y46" si="59">IF(Y21-U21=0,"-",Y21-U21)</f>
        <v>2.2999999999999673E-2</v>
      </c>
      <c r="Z44" s="16">
        <f t="shared" ref="Z44:Z46" si="60">IF(OR(X21=0,X21 = ""),"-",Z21-X21)</f>
        <v>0</v>
      </c>
      <c r="AA44" s="15" t="str">
        <f t="shared" ref="AA44:AA46" si="61">IF(AA21-Y21=0,"-",AA21-Y21)</f>
        <v>-</v>
      </c>
      <c r="AB44" s="16">
        <f t="shared" ref="AB44:AB46" si="62">IF(OR(Z21=0,Z21 = ""),"-",AB21-Z21)</f>
        <v>-1.2241452089489346E-2</v>
      </c>
      <c r="AC44" s="15">
        <f t="shared" ref="AC44:AC46" si="63">IF(AC21-AA21=0,"-",AC21-AA21)</f>
        <v>-2.8999999999999984E-2</v>
      </c>
      <c r="AD44" s="16">
        <f t="shared" ref="AD44:AD46" si="64">IF(OR(AB21=0,AB21 = ""),"-",AD21-AB21)</f>
        <v>0</v>
      </c>
      <c r="AE44" s="15" t="str">
        <f t="shared" ref="AE44:AE46" si="65">IF(AE21-AC21=0,"-",AE21-AC21)</f>
        <v>-</v>
      </c>
      <c r="AF44" s="23">
        <f t="shared" ref="AF44:AF46" si="66">IF(OR(AD21=0,AD21 = ""),"-",AF21-AD21)</f>
        <v>1.2663571127058404E-3</v>
      </c>
      <c r="AG44" s="15">
        <f t="shared" ref="AG44:AG46" si="67">IF(AG21-AE21=0,"-",AG21-AE21)</f>
        <v>3.0000000000003219E-3</v>
      </c>
      <c r="AH44" s="16">
        <f t="shared" ref="AH44:AH46" si="68">IF(OR(AF21=0,AF21 = ""),"-",AH21-AF21)</f>
        <v>-8.4423807513722693E-4</v>
      </c>
      <c r="AI44" s="15">
        <f t="shared" ref="AI44:AI46" si="69">IF(AI21-AG21=0,"-",AI21-AG21)</f>
        <v>-2.0000000000004459E-3</v>
      </c>
      <c r="AJ44" s="16">
        <f t="shared" ref="AJ44:AJ46" si="70">IF(OR(AH21=0,AH21 = ""),"-",AJ21-AH21)</f>
        <v>2.4905023216546862E-2</v>
      </c>
      <c r="AK44" s="15">
        <f t="shared" ref="AK44:AK46" si="71">IF(AK21-AI21=0,"-",AK21-AI21)</f>
        <v>5.8999999999999872E-2</v>
      </c>
      <c r="AL44" s="16">
        <f t="shared" ref="AL44:AL46" si="72">IF(OR(AJ21=0,AJ21 = ""),"-",AL21-AJ21)</f>
        <v>0</v>
      </c>
      <c r="AM44" s="15" t="str">
        <f t="shared" ref="AM44:AM46" si="73">IF(AM21-AK21=0,"-",AM21-AK21)</f>
        <v>-</v>
      </c>
      <c r="AN44" s="23">
        <f t="shared" ref="AN44:AN46" si="74">IF(OR(AL21=0,AL21 = ""),"-",AN21-AL21)</f>
        <v>6.7539046010978154E-3</v>
      </c>
      <c r="AO44" s="15">
        <f t="shared" ref="AO44:AO46" si="75">IF(AO21-AM21=0,"-",AO21-AM21)</f>
        <v>1.6000000000000486E-2</v>
      </c>
      <c r="AP44" s="23">
        <f t="shared" ref="AP44:AP46" si="76">IF(OR(AN21=0,AN21 = ""),"-",AP21-AN21)</f>
        <v>4.8965808357956941E-2</v>
      </c>
      <c r="AQ44" s="15">
        <f t="shared" ref="AQ44:AQ46" si="77">IF(AQ21-AO21=0,"-",AQ21-AO21)</f>
        <v>0.11600000000000027</v>
      </c>
    </row>
    <row r="45" spans="2:43" x14ac:dyDescent="0.25">
      <c r="B45" s="5" t="s">
        <v>82</v>
      </c>
      <c r="D45" s="27"/>
      <c r="E45" s="28"/>
      <c r="F45" s="23" t="str">
        <f t="shared" si="40"/>
        <v>-</v>
      </c>
      <c r="G45" s="15" t="str">
        <f t="shared" si="41"/>
        <v>-</v>
      </c>
      <c r="H45" s="23" t="str">
        <f t="shared" si="42"/>
        <v>-</v>
      </c>
      <c r="I45" s="15" t="str">
        <f t="shared" si="43"/>
        <v>-</v>
      </c>
      <c r="J45" s="23" t="str">
        <f t="shared" si="44"/>
        <v>-</v>
      </c>
      <c r="K45" s="15" t="str">
        <f t="shared" si="45"/>
        <v>-</v>
      </c>
      <c r="L45" s="23" t="str">
        <f t="shared" si="46"/>
        <v>-</v>
      </c>
      <c r="M45" s="15" t="str">
        <f t="shared" si="47"/>
        <v>-</v>
      </c>
      <c r="N45" s="23" t="str">
        <f t="shared" si="48"/>
        <v>-</v>
      </c>
      <c r="O45" s="15">
        <f t="shared" si="49"/>
        <v>0.11800000000000037</v>
      </c>
      <c r="P45" s="16">
        <f t="shared" si="50"/>
        <v>4.8333757313658854E-3</v>
      </c>
      <c r="Q45" s="15">
        <f t="shared" si="51"/>
        <v>1.8999999999998976E-2</v>
      </c>
      <c r="R45" s="16">
        <f t="shared" si="52"/>
        <v>1.5263291783260691E-3</v>
      </c>
      <c r="S45" s="15">
        <f t="shared" si="53"/>
        <v>5.9999999999999221E-3</v>
      </c>
      <c r="T45" s="23">
        <f t="shared" si="54"/>
        <v>0</v>
      </c>
      <c r="U45" s="15" t="str">
        <f t="shared" si="55"/>
        <v>-</v>
      </c>
      <c r="V45" s="23">
        <f t="shared" si="56"/>
        <v>1.9587891121852108E-2</v>
      </c>
      <c r="W45" s="15">
        <f t="shared" si="57"/>
        <v>7.7000000000000346E-2</v>
      </c>
      <c r="X45" s="23">
        <f t="shared" si="58"/>
        <v>9.9211396591201151E-3</v>
      </c>
      <c r="Y45" s="15">
        <f t="shared" si="59"/>
        <v>3.9000000000000978E-2</v>
      </c>
      <c r="Z45" s="16">
        <f t="shared" si="60"/>
        <v>0</v>
      </c>
      <c r="AA45" s="15" t="str">
        <f t="shared" si="61"/>
        <v>-</v>
      </c>
      <c r="AB45" s="16">
        <f t="shared" si="62"/>
        <v>-3.5614347494277165E-3</v>
      </c>
      <c r="AC45" s="15">
        <f t="shared" si="63"/>
        <v>-1.4000000000000234E-2</v>
      </c>
      <c r="AD45" s="16">
        <f t="shared" si="64"/>
        <v>0</v>
      </c>
      <c r="AE45" s="15" t="str">
        <f t="shared" si="65"/>
        <v>-</v>
      </c>
      <c r="AF45" s="23">
        <f t="shared" si="66"/>
        <v>-1.7298397354362782E-2</v>
      </c>
      <c r="AG45" s="15">
        <f t="shared" si="67"/>
        <v>-6.8000000000000282E-2</v>
      </c>
      <c r="AH45" s="16">
        <f t="shared" si="68"/>
        <v>-5.087763927755784E-4</v>
      </c>
      <c r="AI45" s="15">
        <f t="shared" si="69"/>
        <v>-2.000000000000432E-3</v>
      </c>
      <c r="AJ45" s="16">
        <f t="shared" si="70"/>
        <v>3.1289748155685748E-2</v>
      </c>
      <c r="AK45" s="15">
        <f t="shared" si="71"/>
        <v>0.12300000000000051</v>
      </c>
      <c r="AL45" s="16">
        <f t="shared" si="72"/>
        <v>0</v>
      </c>
      <c r="AM45" s="15" t="str">
        <f t="shared" si="73"/>
        <v>-</v>
      </c>
      <c r="AN45" s="23">
        <f t="shared" si="74"/>
        <v>7.3772576952431113E-3</v>
      </c>
      <c r="AO45" s="15">
        <f t="shared" si="75"/>
        <v>2.900000000000047E-2</v>
      </c>
      <c r="AP45" s="23">
        <f t="shared" si="76"/>
        <v>5.5965403205291198E-2</v>
      </c>
      <c r="AQ45" s="15">
        <f t="shared" si="77"/>
        <v>0.21999999999999981</v>
      </c>
    </row>
    <row r="46" spans="2:43" x14ac:dyDescent="0.25">
      <c r="B46" s="5" t="s">
        <v>83</v>
      </c>
      <c r="D46" s="27"/>
      <c r="E46" s="28"/>
      <c r="F46" s="23" t="str">
        <f t="shared" si="40"/>
        <v>-</v>
      </c>
      <c r="G46" s="15" t="str">
        <f t="shared" si="41"/>
        <v>-</v>
      </c>
      <c r="H46" s="23" t="str">
        <f t="shared" si="42"/>
        <v>-</v>
      </c>
      <c r="I46" s="15" t="str">
        <f t="shared" si="43"/>
        <v>-</v>
      </c>
      <c r="J46" s="23" t="str">
        <f t="shared" si="44"/>
        <v>-</v>
      </c>
      <c r="K46" s="15" t="str">
        <f t="shared" si="45"/>
        <v>-</v>
      </c>
      <c r="L46" s="23" t="str">
        <f t="shared" si="46"/>
        <v>-</v>
      </c>
      <c r="M46" s="15" t="str">
        <f t="shared" si="47"/>
        <v>-</v>
      </c>
      <c r="N46" s="23" t="str">
        <f t="shared" si="48"/>
        <v>-</v>
      </c>
      <c r="O46" s="15">
        <f t="shared" si="49"/>
        <v>5.5999999999999953E-2</v>
      </c>
      <c r="P46" s="16">
        <f t="shared" si="50"/>
        <v>-2.8160575194727366E-2</v>
      </c>
      <c r="Q46" s="15">
        <f t="shared" si="51"/>
        <v>-4.7000000000000014E-2</v>
      </c>
      <c r="R46" s="16">
        <f t="shared" si="52"/>
        <v>-5.9916117435587779E-4</v>
      </c>
      <c r="S46" s="15">
        <f t="shared" si="53"/>
        <v>-9.9999999999975976E-4</v>
      </c>
      <c r="T46" s="23">
        <f t="shared" si="54"/>
        <v>0</v>
      </c>
      <c r="U46" s="15" t="str">
        <f t="shared" si="55"/>
        <v>-</v>
      </c>
      <c r="V46" s="23">
        <f t="shared" si="56"/>
        <v>1.5578190533253489E-2</v>
      </c>
      <c r="W46" s="15">
        <f t="shared" si="57"/>
        <v>2.6000000000000065E-2</v>
      </c>
      <c r="X46" s="23">
        <f t="shared" si="58"/>
        <v>8.9874176153383889E-3</v>
      </c>
      <c r="Y46" s="15">
        <f t="shared" si="59"/>
        <v>1.4999999999999814E-2</v>
      </c>
      <c r="Z46" s="16">
        <f t="shared" si="60"/>
        <v>0</v>
      </c>
      <c r="AA46" s="15" t="str">
        <f t="shared" si="61"/>
        <v>-</v>
      </c>
      <c r="AB46" s="16">
        <f t="shared" si="62"/>
        <v>-2.6962252846015278E-2</v>
      </c>
      <c r="AC46" s="15">
        <f t="shared" si="63"/>
        <v>-4.4999999999999707E-2</v>
      </c>
      <c r="AD46" s="16">
        <f t="shared" si="64"/>
        <v>0</v>
      </c>
      <c r="AE46" s="15" t="str">
        <f t="shared" si="65"/>
        <v>-</v>
      </c>
      <c r="AF46" s="23">
        <f t="shared" si="66"/>
        <v>-4.254044337926921E-2</v>
      </c>
      <c r="AG46" s="15">
        <f t="shared" si="67"/>
        <v>-7.1000000000000285E-2</v>
      </c>
      <c r="AH46" s="16">
        <f t="shared" si="68"/>
        <v>-3.5949670461353778E-3</v>
      </c>
      <c r="AI46" s="15">
        <f t="shared" si="69"/>
        <v>-5.9999999999998804E-3</v>
      </c>
      <c r="AJ46" s="16">
        <f t="shared" si="70"/>
        <v>-2.8160575194727477E-2</v>
      </c>
      <c r="AK46" s="15">
        <f t="shared" si="71"/>
        <v>-4.7000000000000278E-2</v>
      </c>
      <c r="AL46" s="16">
        <f t="shared" si="72"/>
        <v>0</v>
      </c>
      <c r="AM46" s="15" t="str">
        <f t="shared" si="73"/>
        <v>-</v>
      </c>
      <c r="AN46" s="23">
        <f t="shared" si="74"/>
        <v>5.3924505692032332E-3</v>
      </c>
      <c r="AO46" s="15">
        <f t="shared" si="75"/>
        <v>9.0000000000003133E-3</v>
      </c>
      <c r="AP46" s="23">
        <f t="shared" si="76"/>
        <v>2.6962252846015389E-2</v>
      </c>
      <c r="AQ46" s="15">
        <f t="shared" si="77"/>
        <v>4.4999999999999707E-2</v>
      </c>
    </row>
    <row r="47" spans="2:43" ht="16.5" thickBot="1" x14ac:dyDescent="0.3">
      <c r="B47" s="5" t="s">
        <v>27</v>
      </c>
      <c r="D47" s="29"/>
      <c r="E47" s="30"/>
      <c r="F47" s="24" t="str">
        <f>IF(OR(D24=0,D24 = ""),"-",F24-D24)</f>
        <v>-</v>
      </c>
      <c r="G47" s="17" t="str">
        <f>IF(G24-E24=0,"-",G24-E24)</f>
        <v>-</v>
      </c>
      <c r="H47" s="24" t="str">
        <f>IF(OR(F24=0,F24 = ""),"-",H24-F24)</f>
        <v>-</v>
      </c>
      <c r="I47" s="17" t="str">
        <f>IF(I24-G24=0,"-",I24-G24)</f>
        <v>-</v>
      </c>
      <c r="J47" s="24" t="str">
        <f>IF(OR(H24=0,H24 = ""),"-",J24-H24)</f>
        <v>-</v>
      </c>
      <c r="K47" s="17" t="str">
        <f>IF(K24-I24=0,"-",K24-I24)</f>
        <v>-</v>
      </c>
      <c r="L47" s="24" t="str">
        <f>IF(OR(J24=0,J24 = ""),"-",L24-J24)</f>
        <v>-</v>
      </c>
      <c r="M47" s="17" t="str">
        <f>IF(M24-K24=0,"-",M24-K24)</f>
        <v>-</v>
      </c>
      <c r="N47" s="24" t="str">
        <f t="shared" ref="N47" si="78">IF(OR(L24=0,L24 = ""),"-",N24-L24)</f>
        <v>-</v>
      </c>
      <c r="O47" s="17">
        <f t="shared" ref="O47" si="79">IF(O24-M24=0,"-",O24-M24)</f>
        <v>9.76915921470346E-2</v>
      </c>
      <c r="P47" s="18">
        <f t="shared" ref="P47" si="80">IF(OR(N24=0,N24 = ""),"-",P24-N24)</f>
        <v>-1.3018517816669073E-2</v>
      </c>
      <c r="Q47" s="17">
        <f t="shared" ref="Q47" si="81">IF(Q24-O24=0,"-",Q24-O24)</f>
        <v>-3.0644416983194492E-2</v>
      </c>
      <c r="R47" s="18">
        <f t="shared" ref="R47" si="82">IF(OR(P24=0,P24 = ""),"-",R24-P24)</f>
        <v>3.3009694528551847E-4</v>
      </c>
      <c r="S47" s="17">
        <f t="shared" ref="S47" si="83">IF(S24-Q24=0,"-",S24-Q24)</f>
        <v>7.7701844239543016E-4</v>
      </c>
      <c r="T47" s="24">
        <f t="shared" ref="T47" si="84">IF(OR(R24=0,R24 = ""),"-",T24-R24)</f>
        <v>1.026639780177252E-4</v>
      </c>
      <c r="U47" s="17">
        <f t="shared" ref="U47" si="85">IF(U24-S24=0,"-",U24-S24)</f>
        <v>2.4166174643168448E-4</v>
      </c>
      <c r="V47" s="24">
        <f t="shared" ref="V47" si="86">IF(OR(R24=0,R24 = ""),"-",V24-R24)</f>
        <v>1.8156517237956749E-2</v>
      </c>
      <c r="W47" s="17">
        <f t="shared" ref="W47" si="87">IF(W24-S24=0,"-",W24-S24)</f>
        <v>4.2738804296913763E-2</v>
      </c>
      <c r="X47" s="24">
        <f t="shared" ref="X47" si="88">IF(OR(T24=0,T24 = ""),"-",X24-T24)</f>
        <v>9.6783800303728018E-3</v>
      </c>
      <c r="Y47" s="17">
        <f t="shared" ref="Y47" si="89">IF(Y24-U24=0,"-",Y24-U24)</f>
        <v>2.2782033834359686E-2</v>
      </c>
      <c r="Z47" s="18">
        <f t="shared" ref="Z47" si="90">IF(OR(X24=0,X24 = ""),"-",Z24-X24)</f>
        <v>-4.1065591206868035E-5</v>
      </c>
      <c r="AA47" s="17">
        <f t="shared" ref="AA47" si="91">IF(AA24-Y24=0,"-",AA24-Y24)</f>
        <v>-9.666469857222415E-5</v>
      </c>
      <c r="AB47" s="18">
        <f t="shared" ref="AB47" si="92">IF(OR(Z24=0,Z24 = ""),"-",AB24-Z24)</f>
        <v>-1.2644135654976241E-2</v>
      </c>
      <c r="AC47" s="17">
        <f t="shared" ref="AC47" si="93">IF(AC24-AA24=0,"-",AC24-AA24)</f>
        <v>-2.9763155134837335E-2</v>
      </c>
      <c r="AD47" s="18">
        <f t="shared" ref="AD47" si="94">IF(OR(AB24=0,AB24 = ""),"-",AD24-AB24)</f>
        <v>0</v>
      </c>
      <c r="AE47" s="17" t="str">
        <f t="shared" ref="AE47" si="95">IF(AE24-AC24=0,"-",AE24-AC24)</f>
        <v>-</v>
      </c>
      <c r="AF47" s="24">
        <f t="shared" ref="AF47" si="96">IF(OR(AD24=0,AD24 = ""),"-",AF24-AD24)</f>
        <v>4.3745923051741187E-4</v>
      </c>
      <c r="AG47" s="17">
        <f t="shared" ref="AG47" si="97">IF(AG24-AE24=0,"-",AG24-AE24)</f>
        <v>1.0297395803348861E-3</v>
      </c>
      <c r="AH47" s="18">
        <f t="shared" ref="AH47" si="98">IF(OR(AF24=0,AF24 = ""),"-",AH24-AF24)</f>
        <v>-7.624484312209745E-4</v>
      </c>
      <c r="AI47" s="17">
        <f t="shared" ref="AI47" si="99">IF(AI24-AG24=0,"-",AI24-AG24)</f>
        <v>-1.7947348525806928E-3</v>
      </c>
      <c r="AJ47" s="18">
        <f t="shared" ref="AJ47" si="100">IF(OR(AH24=0,AH24 = ""),"-",AJ24-AH24)</f>
        <v>2.3167610953053197E-2</v>
      </c>
      <c r="AK47" s="17">
        <f t="shared" ref="AK47" si="101">IF(AK24-AI24=0,"-",AK24-AI24)</f>
        <v>5.4534467022101706E-2</v>
      </c>
      <c r="AL47" s="18">
        <f t="shared" ref="AL47" si="102">IF(OR(AJ24=0,AJ24 = ""),"-",AL24-AJ24)</f>
        <v>0</v>
      </c>
      <c r="AM47" s="17" t="str">
        <f t="shared" ref="AM47" si="103">IF(AM24-AK24=0,"-",AM24-AK24)</f>
        <v>-</v>
      </c>
      <c r="AN47" s="24">
        <f t="shared" ref="AN47" si="104">IF(OR(AL24=0,AL24 = ""),"-",AN24-AL24)</f>
        <v>6.705582311603564E-3</v>
      </c>
      <c r="AO47" s="17">
        <f t="shared" ref="AO47" si="105">IF(AO24-AM24=0,"-",AO24-AM24)</f>
        <v>1.5866939768084454E-2</v>
      </c>
      <c r="AP47" s="24">
        <f t="shared" ref="AP47" si="106">IF(OR(AN24=0,AN24 = ""),"-",AP24-AN24)</f>
        <v>4.8399852120463827E-2</v>
      </c>
      <c r="AQ47" s="17">
        <f t="shared" ref="AQ47" si="107">IF(AQ24-AO24=0,"-",AQ24-AO24)</f>
        <v>0.11400097878634718</v>
      </c>
    </row>
    <row r="49" spans="2:52" x14ac:dyDescent="0.25">
      <c r="D49" s="19">
        <f>MAX(D30:D47)</f>
        <v>0</v>
      </c>
      <c r="F49" s="19">
        <f>MAX(F30:F47)</f>
        <v>0</v>
      </c>
      <c r="H49" s="19">
        <f>MAX(H30:H47)</f>
        <v>0</v>
      </c>
      <c r="J49" s="19">
        <f>MAX(J30:J47)</f>
        <v>0</v>
      </c>
      <c r="L49" s="19">
        <f>MAX(L30:L47)</f>
        <v>0</v>
      </c>
      <c r="N49" s="19">
        <f>MAX(N30:N47)</f>
        <v>0</v>
      </c>
      <c r="P49" s="19">
        <f>MAX(P30:P47)</f>
        <v>4.0221637885261119E-2</v>
      </c>
      <c r="R49" s="19">
        <f>MAX(R30:R47)</f>
        <v>9.9502487562189712E-3</v>
      </c>
      <c r="T49" s="19">
        <f>MAX(T30:T47)</f>
        <v>5.4124562204882487E-4</v>
      </c>
      <c r="V49" s="19">
        <f>MAX(V30:V47)</f>
        <v>7.7864651399417784E-2</v>
      </c>
      <c r="X49" s="19">
        <f>MAX(X30:X47)</f>
        <v>4.3490867785023313E-2</v>
      </c>
      <c r="Z49" s="19">
        <f>MAX(Z30:Z47)</f>
        <v>0</v>
      </c>
      <c r="AB49" s="19">
        <f>MAX(AB30:AB47)</f>
        <v>7.2182922983193842E-3</v>
      </c>
      <c r="AD49" s="19">
        <f>MAX(AD30:AD47)</f>
        <v>0</v>
      </c>
      <c r="AF49" s="19">
        <f>MAX(AF30:AF47)</f>
        <v>9.9502487562189712E-3</v>
      </c>
      <c r="AH49" s="19">
        <f>MAX(AH30:AH47)</f>
        <v>5.1376305148043144E-4</v>
      </c>
      <c r="AJ49" s="19">
        <f>MAX(AJ30:AJ47)</f>
        <v>3.1289748155685748E-2</v>
      </c>
      <c r="AL49" s="19">
        <f>MAX(AL30:AL47)</f>
        <v>0</v>
      </c>
      <c r="AN49" s="19">
        <f>MAX(AN30:AN47)</f>
        <v>0.17381068141432487</v>
      </c>
      <c r="AP49" s="19">
        <f>MAX(AP30:AP47)</f>
        <v>7.1212141982617716E-2</v>
      </c>
    </row>
    <row r="50" spans="2:52" ht="219" customHeight="1" x14ac:dyDescent="0.25">
      <c r="B50" s="20" t="s">
        <v>29</v>
      </c>
      <c r="C50" s="21"/>
      <c r="D50" s="72"/>
      <c r="E50" s="73"/>
      <c r="F50" s="70"/>
      <c r="G50" s="71"/>
      <c r="H50" s="70" t="s">
        <v>30</v>
      </c>
      <c r="I50" s="71"/>
      <c r="J50" s="70" t="s">
        <v>30</v>
      </c>
      <c r="K50" s="71"/>
      <c r="L50" s="70" t="s">
        <v>30</v>
      </c>
      <c r="M50" s="71"/>
      <c r="N50" s="70" t="s">
        <v>90</v>
      </c>
      <c r="O50" s="71"/>
      <c r="P50" s="70" t="s">
        <v>90</v>
      </c>
      <c r="Q50" s="71"/>
      <c r="R50" s="70" t="s">
        <v>84</v>
      </c>
      <c r="S50" s="71"/>
      <c r="T50" s="70" t="s">
        <v>91</v>
      </c>
      <c r="U50" s="71"/>
      <c r="V50" s="70" t="s">
        <v>92</v>
      </c>
      <c r="W50" s="71"/>
      <c r="X50" s="70" t="s">
        <v>92</v>
      </c>
      <c r="Y50" s="71"/>
      <c r="Z50" s="70" t="s">
        <v>85</v>
      </c>
      <c r="AA50" s="71"/>
      <c r="AB50" s="70" t="s">
        <v>84</v>
      </c>
      <c r="AC50" s="71"/>
      <c r="AD50" s="70" t="s">
        <v>30</v>
      </c>
      <c r="AE50" s="71"/>
      <c r="AF50" s="70" t="s">
        <v>92</v>
      </c>
      <c r="AG50" s="71"/>
      <c r="AH50" s="70" t="s">
        <v>93</v>
      </c>
      <c r="AI50" s="71"/>
      <c r="AJ50" s="70" t="s">
        <v>93</v>
      </c>
      <c r="AK50" s="71"/>
      <c r="AL50" s="70" t="s">
        <v>86</v>
      </c>
      <c r="AM50" s="71"/>
      <c r="AN50" s="70" t="s">
        <v>31</v>
      </c>
      <c r="AO50" s="71"/>
      <c r="AP50" s="74" t="s">
        <v>94</v>
      </c>
      <c r="AQ50" s="75"/>
      <c r="AR50" s="76"/>
      <c r="AS50" s="77"/>
    </row>
    <row r="52" spans="2:52" x14ac:dyDescent="0.25">
      <c r="B52" s="1" t="str">
        <f>B30</f>
        <v>Domestic Unrestricted</v>
      </c>
      <c r="D52" s="1" t="str">
        <f>IF(OR(D7="-",D7&lt;0.02),"",D$27&amp;",")</f>
        <v/>
      </c>
      <c r="E52" s="1" t="str">
        <f>IF(OR(D7="-",D7&gt;-0.02),"",D$27&amp;",")</f>
        <v/>
      </c>
      <c r="F52" s="1" t="str">
        <f>IF(OR(F30="-",F30&lt;0.02),"",F$27&amp;",")</f>
        <v/>
      </c>
      <c r="G52" s="1" t="str">
        <f>IF(OR(F30="-",F30&gt;-0.02),"",F$27&amp;",")</f>
        <v/>
      </c>
      <c r="H52" s="1" t="str">
        <f>IF(OR(H30="-",H30&lt;0.02),"",H$27&amp;",")</f>
        <v/>
      </c>
      <c r="I52" s="1" t="str">
        <f>IF(OR(H30="-",H30&gt;-0.02),"",H$27&amp;",")</f>
        <v/>
      </c>
      <c r="J52" s="1" t="str">
        <f>IF(OR(J30="-",J30&lt;0.02),"",J$27&amp;",")</f>
        <v/>
      </c>
      <c r="K52" s="1" t="str">
        <f>IF(OR(J30="-",J30&gt;-0.02),"",J$27&amp;",")</f>
        <v/>
      </c>
      <c r="L52" s="1" t="str">
        <f>IF(OR(L30="-",L30&lt;0.02),"",L$27&amp;",")</f>
        <v/>
      </c>
      <c r="M52" s="1" t="str">
        <f>IF(OR(L30="-",L30&gt;-0.02),"",L$27&amp;",")</f>
        <v/>
      </c>
      <c r="N52" s="1" t="str">
        <f>IF(OR(N30="-",N30&lt;0.02),"",N$27&amp;",")</f>
        <v/>
      </c>
      <c r="O52" s="1" t="str">
        <f>IF(OR(N30="-",N30&gt;-0.02),"",N$27&amp;",")</f>
        <v/>
      </c>
      <c r="P52" s="1" t="str">
        <f>IF(OR(P30="-",P30&lt;0.02),"",P$27&amp;",")</f>
        <v/>
      </c>
      <c r="Q52" s="1" t="str">
        <f>IF(OR(P30="-",P30&gt;-0.02),"",P$27&amp;",")</f>
        <v>Table 1022 - 1028: service model inputs,</v>
      </c>
      <c r="R52" s="1" t="str">
        <f>IF(OR(R30="-",R30&lt;0.02),"",R$27&amp;",")</f>
        <v/>
      </c>
      <c r="S52" s="1" t="str">
        <f>IF(OR(R30="-",R30&gt;-0.02),"",R$27&amp;",")</f>
        <v/>
      </c>
      <c r="T52" s="1" t="str">
        <f>IF(OR(T30="-",T30&lt;0.02),"",T$27&amp;",")</f>
        <v/>
      </c>
      <c r="U52" s="1" t="str">
        <f>IF(OR(T30="-",T30&gt;-0.02),"",T$27&amp;",")</f>
        <v/>
      </c>
      <c r="V52" s="1" t="str">
        <f>IF(OR(V30="-",V30&lt;0.02),"",V$27&amp;",")</f>
        <v/>
      </c>
      <c r="W52" s="1" t="str">
        <f>IF(OR(V30="-",V30&gt;-0.02),"",V$27&amp;",")</f>
        <v/>
      </c>
      <c r="X52" s="1" t="str">
        <f>IF(OR(X30="-",X30&lt;0.02),"",X$27&amp;",")</f>
        <v/>
      </c>
      <c r="Y52" s="1" t="str">
        <f>IF(OR(X30="-",X30&gt;-0.02),"",X$27&amp;",")</f>
        <v/>
      </c>
      <c r="Z52" s="1" t="str">
        <f>IF(OR(Z30="-",Z30&lt;0.02),"",Z$27&amp;",")</f>
        <v/>
      </c>
      <c r="AA52" s="1" t="str">
        <f>IF(OR(Z30="-",Z30&gt;-0.02),"",Z$27&amp;",")</f>
        <v/>
      </c>
      <c r="AB52" s="1" t="str">
        <f>IF(OR(AB30="-",AB30&lt;0.02),"",AB$27&amp;",")</f>
        <v/>
      </c>
      <c r="AC52" s="1" t="str">
        <f>IF(OR(AB30="-",AB30&gt;-0.02),"",AB$27&amp;",")</f>
        <v/>
      </c>
      <c r="AD52" s="1" t="str">
        <f>IF(OR(AD30="-",AD30&lt;0.02),"",AD$27&amp;",")</f>
        <v/>
      </c>
      <c r="AE52" s="1" t="str">
        <f>IF(OR(AD30="-",AD30&gt;-0.02),"",AD$27&amp;",")</f>
        <v/>
      </c>
      <c r="AF52" s="1" t="str">
        <f>IF(OR(AF30="-",AF30&lt;0.02),"",AF$27&amp;",")</f>
        <v/>
      </c>
      <c r="AG52" s="1" t="str">
        <f>IF(OR(AF30="-",AF30&gt;-0.02),"",AF$27&amp;",")</f>
        <v/>
      </c>
      <c r="AH52" s="1" t="str">
        <f>IF(OR(AH30="-",AH30&lt;0.02),"",AH$27&amp;",")</f>
        <v/>
      </c>
      <c r="AI52" s="1" t="str">
        <f>IF(OR(AH30="-",AH30&gt;-0.02),"",AH$27&amp;",")</f>
        <v/>
      </c>
      <c r="AJ52" s="1" t="str">
        <f>IF(OR(AJ30="-",AJ30&lt;0.02),"",AJ$27&amp;",")</f>
        <v/>
      </c>
      <c r="AK52" s="1" t="str">
        <f>IF(OR(AJ30="-",AJ30&gt;-0.02),"",AJ$27&amp;",")</f>
        <v/>
      </c>
      <c r="AL52" s="1" t="str">
        <f>IF(OR(AL30="-",AL30&lt;0.02),"",AL$27&amp;",")</f>
        <v/>
      </c>
      <c r="AM52" s="1" t="str">
        <f>IF(OR(AL30="-",AL30&gt;-0.02),"",AL$27&amp;",")</f>
        <v/>
      </c>
      <c r="AN52" s="1" t="str">
        <f>IF(OR(AN30="-",AN30&lt;0.02),"",AN$27&amp;",")</f>
        <v/>
      </c>
      <c r="AO52" s="1" t="str">
        <f>IF(OR(AN30="-",AN30&gt;-0.02),"",AN$27&amp;",")</f>
        <v/>
      </c>
      <c r="AP52" s="1" t="str">
        <f>IF(OR(AP30="-",AP30&lt;0.02),"",AP$27&amp;",")</f>
        <v>Table 1076: allowed revenue,</v>
      </c>
      <c r="AQ52" s="1" t="str">
        <f>IF(OR(AP30="-",AP30&gt;-0.02),"",AP$27&amp;",")</f>
        <v/>
      </c>
      <c r="AU52" s="1" t="str">
        <f>D52&amp;F52&amp;H52&amp;J52&amp;L52&amp;N52&amp;P52&amp;R52&amp;T52&amp;V52&amp;X52&amp;Z52&amp;AB52&amp;AD52&amp;AF52&amp;AH52&amp;AJ52&amp;AL52&amp;AN52&amp;AP52</f>
        <v>Table 1076: allowed revenue,</v>
      </c>
      <c r="AV52" s="1" t="str">
        <f>E52&amp;G52&amp;I52&amp;K52&amp;M52&amp;O52&amp;Q52&amp;S52&amp;U52&amp;W52&amp;Y52&amp;AA52&amp;AC52&amp;AE52&amp;AG52&amp;AI52&amp;AK52&amp;AM52&amp;AO52&amp;AQ52</f>
        <v>Table 1022 - 1028: service model inputs,</v>
      </c>
      <c r="AW52" s="1" t="str">
        <f>IF(AU52="","No factors contributing to greater than 2% upward change.",AY52)</f>
        <v>Gone up mainly due to Table 1076: allowed revenue,</v>
      </c>
      <c r="AX52" s="1" t="str">
        <f>IF(AV52="","No factors contributing to greater than 2% downward change.",AZ52)</f>
        <v>Gone down mainly due to Table 1022 - 1028: service model inputs,</v>
      </c>
      <c r="AY52" s="1" t="str">
        <f>"Gone up mainly due to "&amp;AU52</f>
        <v>Gone up mainly due to Table 1076: allowed revenue,</v>
      </c>
      <c r="AZ52" s="1" t="str">
        <f>"Gone down mainly due to "&amp;AV52</f>
        <v>Gone down mainly due to Table 1022 - 1028: service model inputs,</v>
      </c>
    </row>
    <row r="53" spans="2:52" x14ac:dyDescent="0.25">
      <c r="B53" s="1" t="str">
        <f t="shared" ref="B53:B69" si="108">B31</f>
        <v>Domestic Two Rate</v>
      </c>
      <c r="D53" s="1" t="str">
        <f t="shared" ref="D53:D69" si="109">IF(OR(D8="-",D8&lt;0.02),"",D$27&amp;",")</f>
        <v/>
      </c>
      <c r="E53" s="1" t="str">
        <f t="shared" ref="E53:E69" si="110">IF(OR(D8="-",D8&gt;-0.02),"",D$27&amp;",")</f>
        <v/>
      </c>
      <c r="F53" s="1" t="str">
        <f t="shared" ref="F53:F69" si="111">IF(OR(F31="-",F31&lt;0.02),"",F$27&amp;",")</f>
        <v/>
      </c>
      <c r="G53" s="1" t="str">
        <f t="shared" ref="G53:G69" si="112">IF(OR(F31="-",F31&gt;-0.02),"",F$27&amp;",")</f>
        <v/>
      </c>
      <c r="H53" s="1" t="str">
        <f t="shared" ref="H53:H69" si="113">IF(OR(H31="-",H31&lt;0.02),"",H$27&amp;",")</f>
        <v/>
      </c>
      <c r="I53" s="1" t="str">
        <f t="shared" ref="I53:I69" si="114">IF(OR(H31="-",H31&gt;-0.02),"",H$27&amp;",")</f>
        <v/>
      </c>
      <c r="J53" s="1" t="str">
        <f t="shared" ref="J53:J69" si="115">IF(OR(J31="-",J31&lt;0.02),"",J$27&amp;",")</f>
        <v/>
      </c>
      <c r="K53" s="1" t="str">
        <f t="shared" ref="K53:K69" si="116">IF(OR(J31="-",J31&gt;-0.02),"",J$27&amp;",")</f>
        <v/>
      </c>
      <c r="L53" s="1" t="str">
        <f t="shared" ref="L53:L69" si="117">IF(OR(L31="-",L31&lt;0.02),"",L$27&amp;",")</f>
        <v/>
      </c>
      <c r="M53" s="1" t="str">
        <f t="shared" ref="M53:M69" si="118">IF(OR(L31="-",L31&gt;-0.02),"",L$27&amp;",")</f>
        <v/>
      </c>
      <c r="N53" s="1" t="str">
        <f t="shared" ref="N53:N69" si="119">IF(OR(N31="-",N31&lt;0.02),"",N$27&amp;",")</f>
        <v/>
      </c>
      <c r="O53" s="1" t="str">
        <f t="shared" ref="O53:O69" si="120">IF(OR(N31="-",N31&gt;-0.02),"",N$27&amp;",")</f>
        <v/>
      </c>
      <c r="P53" s="1" t="str">
        <f t="shared" ref="P53:P69" si="121">IF(OR(P31="-",P31&lt;0.02),"",P$27&amp;",")</f>
        <v/>
      </c>
      <c r="Q53" s="1" t="str">
        <f t="shared" ref="Q53:Q69" si="122">IF(OR(P31="-",P31&gt;-0.02),"",P$27&amp;",")</f>
        <v>Table 1022 - 1028: service model inputs,</v>
      </c>
      <c r="R53" s="1" t="str">
        <f t="shared" ref="R53:R69" si="123">IF(OR(R31="-",R31&lt;0.02),"",R$27&amp;",")</f>
        <v/>
      </c>
      <c r="S53" s="1" t="str">
        <f t="shared" ref="S53:S69" si="124">IF(OR(R31="-",R31&gt;-0.02),"",R$27&amp;",")</f>
        <v/>
      </c>
      <c r="T53" s="1" t="str">
        <f t="shared" ref="T53:T69" si="125">IF(OR(T31="-",T31&lt;0.02),"",T$27&amp;",")</f>
        <v/>
      </c>
      <c r="U53" s="1" t="str">
        <f t="shared" ref="U53:U69" si="126">IF(OR(T31="-",T31&gt;-0.02),"",T$27&amp;",")</f>
        <v/>
      </c>
      <c r="V53" s="1" t="str">
        <f t="shared" ref="V53:V69" si="127">IF(OR(V31="-",V31&lt;0.02),"",V$27&amp;",")</f>
        <v/>
      </c>
      <c r="W53" s="1" t="str">
        <f t="shared" ref="W53:W69" si="128">IF(OR(V31="-",V31&gt;-0.02),"",V$27&amp;",")</f>
        <v/>
      </c>
      <c r="X53" s="1" t="str">
        <f t="shared" ref="X53:X69" si="129">IF(OR(X31="-",X31&lt;0.02),"",X$27&amp;",")</f>
        <v/>
      </c>
      <c r="Y53" s="1" t="str">
        <f t="shared" ref="Y53:Y69" si="130">IF(OR(X31="-",X31&gt;-0.02),"",X$27&amp;",")</f>
        <v>Table 1041: load characteristics (Coincidence Factor),</v>
      </c>
      <c r="Z53" s="1" t="str">
        <f t="shared" ref="Z53:Z69" si="131">IF(OR(Z31="-",Z31&lt;0.02),"",Z$27&amp;",")</f>
        <v/>
      </c>
      <c r="AA53" s="1" t="str">
        <f t="shared" ref="AA53:AA69" si="132">IF(OR(Z31="-",Z31&gt;-0.02),"",Z$27&amp;",")</f>
        <v/>
      </c>
      <c r="AB53" s="1" t="str">
        <f t="shared" ref="AB53:AB69" si="133">IF(OR(AB31="-",AB31&lt;0.02),"",AB$27&amp;",")</f>
        <v/>
      </c>
      <c r="AC53" s="1" t="str">
        <f t="shared" ref="AC53:AC69" si="134">IF(OR(AB31="-",AB31&gt;-0.02),"",AB$27&amp;",")</f>
        <v/>
      </c>
      <c r="AD53" s="1" t="str">
        <f t="shared" ref="AD53:AD69" si="135">IF(OR(AD31="-",AD31&lt;0.02),"",AD$27&amp;",")</f>
        <v/>
      </c>
      <c r="AE53" s="1" t="str">
        <f t="shared" ref="AE53:AE69" si="136">IF(OR(AD31="-",AD31&gt;-0.02),"",AD$27&amp;",")</f>
        <v/>
      </c>
      <c r="AF53" s="1" t="str">
        <f t="shared" ref="AF53:AF69" si="137">IF(OR(AF31="-",AF31&lt;0.02),"",AF$27&amp;",")</f>
        <v/>
      </c>
      <c r="AG53" s="1" t="str">
        <f t="shared" ref="AG53:AG69" si="138">IF(OR(AF31="-",AF31&gt;-0.02),"",AF$27&amp;",")</f>
        <v/>
      </c>
      <c r="AH53" s="1" t="str">
        <f t="shared" ref="AH53:AH69" si="139">IF(OR(AH31="-",AH31&lt;0.02),"",AH$27&amp;",")</f>
        <v/>
      </c>
      <c r="AI53" s="1" t="str">
        <f t="shared" ref="AI53:AI69" si="140">IF(OR(AH31="-",AH31&gt;-0.02),"",AH$27&amp;",")</f>
        <v/>
      </c>
      <c r="AJ53" s="1" t="str">
        <f t="shared" ref="AJ53:AJ69" si="141">IF(OR(AJ31="-",AJ31&lt;0.02),"",AJ$27&amp;",")</f>
        <v/>
      </c>
      <c r="AK53" s="1" t="str">
        <f t="shared" ref="AK53:AK69" si="142">IF(OR(AJ31="-",AJ31&gt;-0.02),"",AJ$27&amp;",")</f>
        <v/>
      </c>
      <c r="AL53" s="1" t="str">
        <f t="shared" ref="AL53:AL69" si="143">IF(OR(AL31="-",AL31&lt;0.02),"",AL$27&amp;",")</f>
        <v/>
      </c>
      <c r="AM53" s="1" t="str">
        <f t="shared" ref="AM53:AM69" si="144">IF(OR(AL31="-",AL31&gt;-0.02),"",AL$27&amp;",")</f>
        <v/>
      </c>
      <c r="AN53" s="1" t="str">
        <f t="shared" ref="AN53:AN69" si="145">IF(OR(AN31="-",AN31&lt;0.02),"",AN$27&amp;",")</f>
        <v/>
      </c>
      <c r="AO53" s="1" t="str">
        <f t="shared" ref="AO53:AO69" si="146">IF(OR(AN31="-",AN31&gt;-0.02),"",AN$27&amp;",")</f>
        <v/>
      </c>
      <c r="AP53" s="1" t="str">
        <f t="shared" ref="AP53:AP69" si="147">IF(OR(AP31="-",AP31&lt;0.02),"",AP$27&amp;",")</f>
        <v>Table 1076: allowed revenue,</v>
      </c>
      <c r="AQ53" s="1" t="str">
        <f t="shared" ref="AQ53:AQ69" si="148">IF(OR(AP31="-",AP31&gt;-0.02),"",AP$27&amp;",")</f>
        <v/>
      </c>
      <c r="AU53" s="1" t="str">
        <f t="shared" ref="AU53:AU69" si="149">D53&amp;F53&amp;H53&amp;J53&amp;L53&amp;N53&amp;P53&amp;R53&amp;T53&amp;V53&amp;X53&amp;Z53&amp;AB53&amp;AD53&amp;AF53&amp;AH53&amp;AJ53&amp;AL53&amp;AN53&amp;AP53</f>
        <v>Table 1076: allowed revenue,</v>
      </c>
      <c r="AV53" s="1" t="str">
        <f t="shared" ref="AV53:AV69" si="150">E53&amp;G53&amp;I53&amp;K53&amp;M53&amp;O53&amp;Q53&amp;S53&amp;U53&amp;W53&amp;Y53&amp;AA53&amp;AC53&amp;AE53&amp;AG53&amp;AI53&amp;AK53&amp;AM53&amp;AO53&amp;AQ53</f>
        <v>Table 1022 - 1028: service model inputs,Table 1041: load characteristics (Coincidence Factor),</v>
      </c>
      <c r="AW53" s="1" t="str">
        <f t="shared" ref="AW53:AW69" si="151">IF(AU53="","No factors contributing to greater than 2% upward change.",AY53)</f>
        <v>Gone up mainly due to Table 1076: allowed revenue,</v>
      </c>
      <c r="AX53" s="1" t="str">
        <f t="shared" ref="AX53:AX69" si="152">IF(AV53="","No factors contributing to greater than 2% downward change.",AZ53)</f>
        <v>Gone down mainly due to Table 1022 - 1028: service model inputs,Table 1041: load characteristics (Coincidence Factor),</v>
      </c>
      <c r="AY53" s="1" t="str">
        <f t="shared" ref="AY53:AY69" si="153">"Gone up mainly due to "&amp;AU53</f>
        <v>Gone up mainly due to Table 1076: allowed revenue,</v>
      </c>
      <c r="AZ53" s="1" t="str">
        <f t="shared" ref="AZ53:AZ69" si="154">"Gone down mainly due to "&amp;AV53</f>
        <v>Gone down mainly due to Table 1022 - 1028: service model inputs,Table 1041: load characteristics (Coincidence Factor),</v>
      </c>
    </row>
    <row r="54" spans="2:52" x14ac:dyDescent="0.25">
      <c r="B54" s="1" t="str">
        <f t="shared" si="108"/>
        <v>Domestic Off Peak (related MPAN)</v>
      </c>
      <c r="D54" s="1" t="str">
        <f t="shared" si="109"/>
        <v/>
      </c>
      <c r="E54" s="1" t="str">
        <f t="shared" si="110"/>
        <v/>
      </c>
      <c r="F54" s="1" t="str">
        <f t="shared" si="111"/>
        <v/>
      </c>
      <c r="G54" s="1" t="str">
        <f t="shared" si="112"/>
        <v/>
      </c>
      <c r="H54" s="1" t="str">
        <f t="shared" si="113"/>
        <v/>
      </c>
      <c r="I54" s="1" t="str">
        <f t="shared" si="114"/>
        <v/>
      </c>
      <c r="J54" s="1" t="str">
        <f t="shared" si="115"/>
        <v/>
      </c>
      <c r="K54" s="1" t="str">
        <f t="shared" si="116"/>
        <v/>
      </c>
      <c r="L54" s="1" t="str">
        <f t="shared" si="117"/>
        <v/>
      </c>
      <c r="M54" s="1" t="str">
        <f t="shared" si="118"/>
        <v/>
      </c>
      <c r="N54" s="1" t="str">
        <f t="shared" si="119"/>
        <v/>
      </c>
      <c r="O54" s="1" t="str">
        <f t="shared" si="120"/>
        <v/>
      </c>
      <c r="P54" s="1" t="str">
        <f t="shared" si="121"/>
        <v>Table 1022 - 1028: service model inputs,</v>
      </c>
      <c r="Q54" s="1" t="str">
        <f t="shared" si="122"/>
        <v/>
      </c>
      <c r="R54" s="1" t="str">
        <f t="shared" si="123"/>
        <v/>
      </c>
      <c r="S54" s="1" t="str">
        <f t="shared" si="124"/>
        <v/>
      </c>
      <c r="T54" s="1" t="str">
        <f t="shared" si="125"/>
        <v/>
      </c>
      <c r="U54" s="1" t="str">
        <f t="shared" si="126"/>
        <v/>
      </c>
      <c r="V54" s="1" t="str">
        <f t="shared" si="127"/>
        <v/>
      </c>
      <c r="W54" s="1" t="str">
        <f t="shared" si="128"/>
        <v/>
      </c>
      <c r="X54" s="1" t="str">
        <f t="shared" si="129"/>
        <v/>
      </c>
      <c r="Y54" s="1" t="str">
        <f t="shared" si="130"/>
        <v/>
      </c>
      <c r="Z54" s="1" t="str">
        <f t="shared" si="131"/>
        <v/>
      </c>
      <c r="AA54" s="1" t="str">
        <f t="shared" si="132"/>
        <v/>
      </c>
      <c r="AB54" s="1" t="str">
        <f t="shared" si="133"/>
        <v/>
      </c>
      <c r="AC54" s="1" t="str">
        <f t="shared" si="134"/>
        <v/>
      </c>
      <c r="AD54" s="1" t="str">
        <f t="shared" si="135"/>
        <v/>
      </c>
      <c r="AE54" s="1" t="str">
        <f t="shared" si="136"/>
        <v/>
      </c>
      <c r="AF54" s="1" t="str">
        <f t="shared" si="137"/>
        <v/>
      </c>
      <c r="AG54" s="1" t="str">
        <f t="shared" si="138"/>
        <v/>
      </c>
      <c r="AH54" s="1" t="str">
        <f t="shared" si="139"/>
        <v/>
      </c>
      <c r="AI54" s="1" t="str">
        <f t="shared" si="140"/>
        <v/>
      </c>
      <c r="AJ54" s="1" t="str">
        <f t="shared" si="141"/>
        <v/>
      </c>
      <c r="AK54" s="1" t="str">
        <f t="shared" si="142"/>
        <v>Table 1069: Peaking probabailities,</v>
      </c>
      <c r="AL54" s="1" t="str">
        <f t="shared" si="143"/>
        <v/>
      </c>
      <c r="AM54" s="1" t="str">
        <f t="shared" si="144"/>
        <v/>
      </c>
      <c r="AN54" s="1" t="str">
        <f t="shared" si="145"/>
        <v/>
      </c>
      <c r="AO54" s="1" t="str">
        <f t="shared" si="146"/>
        <v/>
      </c>
      <c r="AP54" s="1" t="str">
        <f t="shared" si="147"/>
        <v>Table 1076: allowed revenue,</v>
      </c>
      <c r="AQ54" s="1" t="str">
        <f t="shared" si="148"/>
        <v/>
      </c>
      <c r="AU54" s="1" t="str">
        <f t="shared" si="149"/>
        <v>Table 1022 - 1028: service model inputs,Table 1076: allowed revenue,</v>
      </c>
      <c r="AV54" s="1" t="str">
        <f t="shared" si="150"/>
        <v>Table 1069: Peaking probabailities,</v>
      </c>
      <c r="AW54" s="1" t="str">
        <f t="shared" si="151"/>
        <v>Gone up mainly due to Table 1022 - 1028: service model inputs,Table 1076: allowed revenue,</v>
      </c>
      <c r="AX54" s="1" t="str">
        <f t="shared" si="152"/>
        <v>Gone down mainly due to Table 1069: Peaking probabailities,</v>
      </c>
      <c r="AY54" s="1" t="str">
        <f t="shared" si="153"/>
        <v>Gone up mainly due to Table 1022 - 1028: service model inputs,Table 1076: allowed revenue,</v>
      </c>
      <c r="AZ54" s="1" t="str">
        <f t="shared" si="154"/>
        <v>Gone down mainly due to Table 1069: Peaking probabailities,</v>
      </c>
    </row>
    <row r="55" spans="2:52" x14ac:dyDescent="0.25">
      <c r="B55" s="1" t="str">
        <f t="shared" si="108"/>
        <v>Small Non Domestic Unrestricted</v>
      </c>
      <c r="D55" s="1" t="str">
        <f t="shared" si="109"/>
        <v/>
      </c>
      <c r="E55" s="1" t="str">
        <f t="shared" si="110"/>
        <v/>
      </c>
      <c r="F55" s="1" t="str">
        <f t="shared" si="111"/>
        <v/>
      </c>
      <c r="G55" s="1" t="str">
        <f t="shared" si="112"/>
        <v/>
      </c>
      <c r="H55" s="1" t="str">
        <f t="shared" si="113"/>
        <v/>
      </c>
      <c r="I55" s="1" t="str">
        <f t="shared" si="114"/>
        <v/>
      </c>
      <c r="J55" s="1" t="str">
        <f t="shared" si="115"/>
        <v/>
      </c>
      <c r="K55" s="1" t="str">
        <f t="shared" si="116"/>
        <v/>
      </c>
      <c r="L55" s="1" t="str">
        <f t="shared" si="117"/>
        <v/>
      </c>
      <c r="M55" s="1" t="str">
        <f t="shared" si="118"/>
        <v/>
      </c>
      <c r="N55" s="1" t="str">
        <f t="shared" si="119"/>
        <v/>
      </c>
      <c r="O55" s="1" t="str">
        <f t="shared" si="120"/>
        <v/>
      </c>
      <c r="P55" s="1" t="str">
        <f t="shared" si="121"/>
        <v>Table 1022 - 1028: service model inputs,</v>
      </c>
      <c r="Q55" s="1" t="str">
        <f t="shared" si="122"/>
        <v/>
      </c>
      <c r="R55" s="1" t="str">
        <f t="shared" si="123"/>
        <v/>
      </c>
      <c r="S55" s="1" t="str">
        <f t="shared" si="124"/>
        <v/>
      </c>
      <c r="T55" s="1" t="str">
        <f t="shared" si="125"/>
        <v/>
      </c>
      <c r="U55" s="1" t="str">
        <f t="shared" si="126"/>
        <v/>
      </c>
      <c r="V55" s="1" t="str">
        <f t="shared" si="127"/>
        <v/>
      </c>
      <c r="W55" s="1" t="str">
        <f t="shared" si="128"/>
        <v/>
      </c>
      <c r="X55" s="1" t="str">
        <f t="shared" si="129"/>
        <v>Table 1041: load characteristics (Coincidence Factor),</v>
      </c>
      <c r="Y55" s="1" t="str">
        <f t="shared" si="130"/>
        <v/>
      </c>
      <c r="Z55" s="1" t="str">
        <f t="shared" si="131"/>
        <v/>
      </c>
      <c r="AA55" s="1" t="str">
        <f t="shared" si="132"/>
        <v/>
      </c>
      <c r="AB55" s="1" t="str">
        <f t="shared" si="133"/>
        <v/>
      </c>
      <c r="AC55" s="1" t="str">
        <f t="shared" si="134"/>
        <v/>
      </c>
      <c r="AD55" s="1" t="str">
        <f t="shared" si="135"/>
        <v/>
      </c>
      <c r="AE55" s="1" t="str">
        <f t="shared" si="136"/>
        <v/>
      </c>
      <c r="AF55" s="1" t="str">
        <f t="shared" si="137"/>
        <v/>
      </c>
      <c r="AG55" s="1" t="str">
        <f t="shared" si="138"/>
        <v/>
      </c>
      <c r="AH55" s="1" t="str">
        <f t="shared" si="139"/>
        <v/>
      </c>
      <c r="AI55" s="1" t="str">
        <f t="shared" si="140"/>
        <v/>
      </c>
      <c r="AJ55" s="1" t="str">
        <f t="shared" si="141"/>
        <v/>
      </c>
      <c r="AK55" s="1" t="str">
        <f t="shared" si="142"/>
        <v/>
      </c>
      <c r="AL55" s="1" t="str">
        <f t="shared" si="143"/>
        <v/>
      </c>
      <c r="AM55" s="1" t="str">
        <f t="shared" si="144"/>
        <v/>
      </c>
      <c r="AN55" s="1" t="str">
        <f t="shared" si="145"/>
        <v/>
      </c>
      <c r="AO55" s="1" t="str">
        <f t="shared" si="146"/>
        <v/>
      </c>
      <c r="AP55" s="1" t="str">
        <f t="shared" si="147"/>
        <v>Table 1076: allowed revenue,</v>
      </c>
      <c r="AQ55" s="1" t="str">
        <f t="shared" si="148"/>
        <v/>
      </c>
      <c r="AU55" s="1" t="str">
        <f t="shared" si="149"/>
        <v>Table 1022 - 1028: service model inputs,Table 1041: load characteristics (Coincidence Factor),Table 1076: allowed revenue,</v>
      </c>
      <c r="AV55" s="1" t="str">
        <f t="shared" si="150"/>
        <v/>
      </c>
      <c r="AW55" s="1" t="str">
        <f t="shared" si="151"/>
        <v>Gone up mainly due to Table 1022 - 1028: service model inputs,Table 1041: load characteristics (Coincidence Factor),Table 1076: allowed revenue,</v>
      </c>
      <c r="AX55" s="1" t="str">
        <f t="shared" si="152"/>
        <v>No factors contributing to greater than 2% downward change.</v>
      </c>
      <c r="AY55" s="1" t="str">
        <f t="shared" si="153"/>
        <v>Gone up mainly due to Table 1022 - 1028: service model inputs,Table 1041: load characteristics (Coincidence Factor),Table 1076: allowed revenue,</v>
      </c>
      <c r="AZ55" s="1" t="str">
        <f t="shared" si="154"/>
        <v xml:space="preserve">Gone down mainly due to </v>
      </c>
    </row>
    <row r="56" spans="2:52" x14ac:dyDescent="0.25">
      <c r="B56" s="1" t="str">
        <f t="shared" si="108"/>
        <v>Small Non Domestic Two Rate</v>
      </c>
      <c r="D56" s="1" t="str">
        <f t="shared" si="109"/>
        <v/>
      </c>
      <c r="E56" s="1" t="str">
        <f t="shared" si="110"/>
        <v/>
      </c>
      <c r="F56" s="1" t="str">
        <f t="shared" si="111"/>
        <v/>
      </c>
      <c r="G56" s="1" t="str">
        <f t="shared" si="112"/>
        <v/>
      </c>
      <c r="H56" s="1" t="str">
        <f t="shared" si="113"/>
        <v/>
      </c>
      <c r="I56" s="1" t="str">
        <f t="shared" si="114"/>
        <v/>
      </c>
      <c r="J56" s="1" t="str">
        <f t="shared" si="115"/>
        <v/>
      </c>
      <c r="K56" s="1" t="str">
        <f t="shared" si="116"/>
        <v/>
      </c>
      <c r="L56" s="1" t="str">
        <f t="shared" si="117"/>
        <v/>
      </c>
      <c r="M56" s="1" t="str">
        <f t="shared" si="118"/>
        <v/>
      </c>
      <c r="N56" s="1" t="str">
        <f t="shared" si="119"/>
        <v/>
      </c>
      <c r="O56" s="1" t="str">
        <f t="shared" si="120"/>
        <v/>
      </c>
      <c r="P56" s="1" t="str">
        <f t="shared" si="121"/>
        <v>Table 1022 - 1028: service model inputs,</v>
      </c>
      <c r="Q56" s="1" t="str">
        <f t="shared" si="122"/>
        <v/>
      </c>
      <c r="R56" s="1" t="str">
        <f t="shared" si="123"/>
        <v/>
      </c>
      <c r="S56" s="1" t="str">
        <f t="shared" si="124"/>
        <v/>
      </c>
      <c r="T56" s="1" t="str">
        <f t="shared" si="125"/>
        <v/>
      </c>
      <c r="U56" s="1" t="str">
        <f t="shared" si="126"/>
        <v/>
      </c>
      <c r="V56" s="1" t="str">
        <f t="shared" si="127"/>
        <v/>
      </c>
      <c r="W56" s="1" t="str">
        <f t="shared" si="128"/>
        <v>Table 1041: load characteristics (Load Factor),</v>
      </c>
      <c r="X56" s="1" t="str">
        <f t="shared" si="129"/>
        <v>Table 1041: load characteristics (Coincidence Factor),</v>
      </c>
      <c r="Y56" s="1" t="str">
        <f t="shared" si="130"/>
        <v/>
      </c>
      <c r="Z56" s="1" t="str">
        <f t="shared" si="131"/>
        <v/>
      </c>
      <c r="AA56" s="1" t="str">
        <f t="shared" si="132"/>
        <v/>
      </c>
      <c r="AB56" s="1" t="str">
        <f t="shared" si="133"/>
        <v/>
      </c>
      <c r="AC56" s="1" t="str">
        <f t="shared" si="134"/>
        <v/>
      </c>
      <c r="AD56" s="1" t="str">
        <f t="shared" si="135"/>
        <v/>
      </c>
      <c r="AE56" s="1" t="str">
        <f t="shared" si="136"/>
        <v/>
      </c>
      <c r="AF56" s="1" t="str">
        <f t="shared" si="137"/>
        <v/>
      </c>
      <c r="AG56" s="1" t="str">
        <f t="shared" si="138"/>
        <v/>
      </c>
      <c r="AH56" s="1" t="str">
        <f t="shared" si="139"/>
        <v/>
      </c>
      <c r="AI56" s="1" t="str">
        <f t="shared" si="140"/>
        <v/>
      </c>
      <c r="AJ56" s="1" t="str">
        <f t="shared" si="141"/>
        <v/>
      </c>
      <c r="AK56" s="1" t="str">
        <f t="shared" si="142"/>
        <v/>
      </c>
      <c r="AL56" s="1" t="str">
        <f t="shared" si="143"/>
        <v/>
      </c>
      <c r="AM56" s="1" t="str">
        <f t="shared" si="144"/>
        <v/>
      </c>
      <c r="AN56" s="1" t="str">
        <f t="shared" si="145"/>
        <v/>
      </c>
      <c r="AO56" s="1" t="str">
        <f t="shared" si="146"/>
        <v/>
      </c>
      <c r="AP56" s="1" t="str">
        <f t="shared" si="147"/>
        <v>Table 1076: allowed revenue,</v>
      </c>
      <c r="AQ56" s="1" t="str">
        <f t="shared" si="148"/>
        <v/>
      </c>
      <c r="AU56" s="1" t="str">
        <f t="shared" si="149"/>
        <v>Table 1022 - 1028: service model inputs,Table 1041: load characteristics (Coincidence Factor),Table 1076: allowed revenue,</v>
      </c>
      <c r="AV56" s="1" t="str">
        <f t="shared" si="150"/>
        <v>Table 1041: load characteristics (Load Factor),</v>
      </c>
      <c r="AW56" s="1" t="str">
        <f t="shared" si="151"/>
        <v>Gone up mainly due to Table 1022 - 1028: service model inputs,Table 1041: load characteristics (Coincidence Factor),Table 1076: allowed revenue,</v>
      </c>
      <c r="AX56" s="1" t="str">
        <f t="shared" si="152"/>
        <v>Gone down mainly due to Table 1041: load characteristics (Load Factor),</v>
      </c>
      <c r="AY56" s="1" t="str">
        <f t="shared" si="153"/>
        <v>Gone up mainly due to Table 1022 - 1028: service model inputs,Table 1041: load characteristics (Coincidence Factor),Table 1076: allowed revenue,</v>
      </c>
      <c r="AZ56" s="1" t="str">
        <f t="shared" si="154"/>
        <v>Gone down mainly due to Table 1041: load characteristics (Load Factor),</v>
      </c>
    </row>
    <row r="57" spans="2:52" x14ac:dyDescent="0.25">
      <c r="B57" s="1" t="str">
        <f t="shared" si="108"/>
        <v>Small Non Domestic Off Peak (related MPAN)</v>
      </c>
      <c r="D57" s="1" t="str">
        <f t="shared" si="109"/>
        <v/>
      </c>
      <c r="E57" s="1" t="str">
        <f t="shared" si="110"/>
        <v/>
      </c>
      <c r="F57" s="1" t="str">
        <f t="shared" si="111"/>
        <v/>
      </c>
      <c r="G57" s="1" t="str">
        <f t="shared" si="112"/>
        <v/>
      </c>
      <c r="H57" s="1" t="str">
        <f t="shared" si="113"/>
        <v/>
      </c>
      <c r="I57" s="1" t="str">
        <f t="shared" si="114"/>
        <v/>
      </c>
      <c r="J57" s="1" t="str">
        <f t="shared" si="115"/>
        <v/>
      </c>
      <c r="K57" s="1" t="str">
        <f t="shared" si="116"/>
        <v/>
      </c>
      <c r="L57" s="1" t="str">
        <f t="shared" si="117"/>
        <v/>
      </c>
      <c r="M57" s="1" t="str">
        <f t="shared" si="118"/>
        <v/>
      </c>
      <c r="N57" s="1" t="str">
        <f t="shared" si="119"/>
        <v/>
      </c>
      <c r="O57" s="1" t="str">
        <f t="shared" si="120"/>
        <v/>
      </c>
      <c r="P57" s="1" t="str">
        <f t="shared" si="121"/>
        <v>Table 1022 - 1028: service model inputs,</v>
      </c>
      <c r="Q57" s="1" t="str">
        <f t="shared" si="122"/>
        <v/>
      </c>
      <c r="R57" s="1" t="str">
        <f t="shared" si="123"/>
        <v/>
      </c>
      <c r="S57" s="1" t="str">
        <f t="shared" si="124"/>
        <v/>
      </c>
      <c r="T57" s="1" t="str">
        <f t="shared" si="125"/>
        <v/>
      </c>
      <c r="U57" s="1" t="str">
        <f t="shared" si="126"/>
        <v/>
      </c>
      <c r="V57" s="1" t="str">
        <f t="shared" si="127"/>
        <v/>
      </c>
      <c r="W57" s="1" t="str">
        <f t="shared" si="128"/>
        <v/>
      </c>
      <c r="X57" s="1" t="str">
        <f t="shared" si="129"/>
        <v/>
      </c>
      <c r="Y57" s="1" t="str">
        <f t="shared" si="130"/>
        <v/>
      </c>
      <c r="Z57" s="1" t="str">
        <f t="shared" si="131"/>
        <v/>
      </c>
      <c r="AA57" s="1" t="str">
        <f t="shared" si="132"/>
        <v/>
      </c>
      <c r="AB57" s="1" t="str">
        <f t="shared" si="133"/>
        <v/>
      </c>
      <c r="AC57" s="1" t="str">
        <f t="shared" si="134"/>
        <v/>
      </c>
      <c r="AD57" s="1" t="str">
        <f t="shared" si="135"/>
        <v/>
      </c>
      <c r="AE57" s="1" t="str">
        <f t="shared" si="136"/>
        <v/>
      </c>
      <c r="AF57" s="1" t="str">
        <f t="shared" si="137"/>
        <v/>
      </c>
      <c r="AG57" s="1" t="str">
        <f t="shared" si="138"/>
        <v/>
      </c>
      <c r="AH57" s="1" t="str">
        <f t="shared" si="139"/>
        <v/>
      </c>
      <c r="AI57" s="1" t="str">
        <f t="shared" si="140"/>
        <v/>
      </c>
      <c r="AJ57" s="1" t="str">
        <f t="shared" si="141"/>
        <v/>
      </c>
      <c r="AK57" s="1" t="str">
        <f t="shared" si="142"/>
        <v>Table 1069: Peaking probabailities,</v>
      </c>
      <c r="AL57" s="1" t="str">
        <f t="shared" si="143"/>
        <v/>
      </c>
      <c r="AM57" s="1" t="str">
        <f t="shared" si="144"/>
        <v/>
      </c>
      <c r="AN57" s="1" t="str">
        <f t="shared" si="145"/>
        <v/>
      </c>
      <c r="AO57" s="1" t="str">
        <f t="shared" si="146"/>
        <v/>
      </c>
      <c r="AP57" s="1" t="str">
        <f t="shared" si="147"/>
        <v>Table 1076: allowed revenue,</v>
      </c>
      <c r="AQ57" s="1" t="str">
        <f t="shared" si="148"/>
        <v/>
      </c>
      <c r="AU57" s="1" t="str">
        <f t="shared" si="149"/>
        <v>Table 1022 - 1028: service model inputs,Table 1076: allowed revenue,</v>
      </c>
      <c r="AV57" s="1" t="str">
        <f t="shared" si="150"/>
        <v>Table 1069: Peaking probabailities,</v>
      </c>
      <c r="AW57" s="1" t="str">
        <f t="shared" si="151"/>
        <v>Gone up mainly due to Table 1022 - 1028: service model inputs,Table 1076: allowed revenue,</v>
      </c>
      <c r="AX57" s="1" t="str">
        <f t="shared" si="152"/>
        <v>Gone down mainly due to Table 1069: Peaking probabailities,</v>
      </c>
      <c r="AY57" s="1" t="str">
        <f t="shared" si="153"/>
        <v>Gone up mainly due to Table 1022 - 1028: service model inputs,Table 1076: allowed revenue,</v>
      </c>
      <c r="AZ57" s="1" t="str">
        <f t="shared" si="154"/>
        <v>Gone down mainly due to Table 1069: Peaking probabailities,</v>
      </c>
    </row>
    <row r="58" spans="2:52" x14ac:dyDescent="0.25">
      <c r="B58" s="1" t="str">
        <f t="shared" si="108"/>
        <v>LV Medium Non-Domestic</v>
      </c>
      <c r="D58" s="1" t="str">
        <f t="shared" si="109"/>
        <v/>
      </c>
      <c r="E58" s="1" t="str">
        <f t="shared" si="110"/>
        <v/>
      </c>
      <c r="F58" s="1" t="str">
        <f t="shared" si="111"/>
        <v/>
      </c>
      <c r="G58" s="1" t="str">
        <f t="shared" si="112"/>
        <v/>
      </c>
      <c r="H58" s="1" t="str">
        <f t="shared" si="113"/>
        <v/>
      </c>
      <c r="I58" s="1" t="str">
        <f t="shared" si="114"/>
        <v/>
      </c>
      <c r="J58" s="1" t="str">
        <f t="shared" si="115"/>
        <v/>
      </c>
      <c r="K58" s="1" t="str">
        <f t="shared" si="116"/>
        <v/>
      </c>
      <c r="L58" s="1" t="str">
        <f t="shared" si="117"/>
        <v/>
      </c>
      <c r="M58" s="1" t="str">
        <f t="shared" si="118"/>
        <v/>
      </c>
      <c r="N58" s="1" t="str">
        <f t="shared" si="119"/>
        <v/>
      </c>
      <c r="O58" s="1" t="str">
        <f t="shared" si="120"/>
        <v/>
      </c>
      <c r="P58" s="1" t="str">
        <f t="shared" si="121"/>
        <v/>
      </c>
      <c r="Q58" s="1" t="str">
        <f t="shared" si="122"/>
        <v/>
      </c>
      <c r="R58" s="1" t="str">
        <f t="shared" si="123"/>
        <v/>
      </c>
      <c r="S58" s="1" t="str">
        <f t="shared" si="124"/>
        <v/>
      </c>
      <c r="T58" s="1" t="str">
        <f t="shared" si="125"/>
        <v/>
      </c>
      <c r="U58" s="1" t="str">
        <f t="shared" si="126"/>
        <v/>
      </c>
      <c r="V58" s="1" t="str">
        <f t="shared" si="127"/>
        <v/>
      </c>
      <c r="W58" s="1" t="str">
        <f t="shared" si="128"/>
        <v/>
      </c>
      <c r="X58" s="1" t="str">
        <f t="shared" si="129"/>
        <v/>
      </c>
      <c r="Y58" s="1" t="str">
        <f t="shared" si="130"/>
        <v/>
      </c>
      <c r="Z58" s="1" t="str">
        <f t="shared" si="131"/>
        <v/>
      </c>
      <c r="AA58" s="1" t="str">
        <f t="shared" si="132"/>
        <v/>
      </c>
      <c r="AB58" s="1" t="str">
        <f t="shared" si="133"/>
        <v/>
      </c>
      <c r="AC58" s="1" t="str">
        <f t="shared" si="134"/>
        <v/>
      </c>
      <c r="AD58" s="1" t="str">
        <f t="shared" si="135"/>
        <v/>
      </c>
      <c r="AE58" s="1" t="str">
        <f t="shared" si="136"/>
        <v/>
      </c>
      <c r="AF58" s="1" t="str">
        <f t="shared" si="137"/>
        <v/>
      </c>
      <c r="AG58" s="1" t="str">
        <f t="shared" si="138"/>
        <v/>
      </c>
      <c r="AH58" s="1" t="str">
        <f t="shared" si="139"/>
        <v/>
      </c>
      <c r="AI58" s="1" t="str">
        <f t="shared" si="140"/>
        <v/>
      </c>
      <c r="AJ58" s="1" t="str">
        <f t="shared" si="141"/>
        <v/>
      </c>
      <c r="AK58" s="1" t="str">
        <f t="shared" si="142"/>
        <v/>
      </c>
      <c r="AL58" s="1" t="str">
        <f t="shared" si="143"/>
        <v/>
      </c>
      <c r="AM58" s="1" t="str">
        <f t="shared" si="144"/>
        <v/>
      </c>
      <c r="AN58" s="1" t="str">
        <f t="shared" si="145"/>
        <v/>
      </c>
      <c r="AO58" s="1" t="str">
        <f t="shared" si="146"/>
        <v/>
      </c>
      <c r="AP58" s="1" t="str">
        <f t="shared" si="147"/>
        <v>Table 1076: allowed revenue,</v>
      </c>
      <c r="AQ58" s="1" t="str">
        <f t="shared" si="148"/>
        <v/>
      </c>
      <c r="AU58" s="1" t="str">
        <f t="shared" si="149"/>
        <v>Table 1076: allowed revenue,</v>
      </c>
      <c r="AV58" s="1" t="str">
        <f t="shared" si="150"/>
        <v/>
      </c>
      <c r="AW58" s="1" t="str">
        <f t="shared" si="151"/>
        <v>Gone up mainly due to Table 1076: allowed revenue,</v>
      </c>
      <c r="AX58" s="1" t="str">
        <f t="shared" si="152"/>
        <v>No factors contributing to greater than 2% downward change.</v>
      </c>
      <c r="AY58" s="1" t="str">
        <f t="shared" si="153"/>
        <v>Gone up mainly due to Table 1076: allowed revenue,</v>
      </c>
      <c r="AZ58" s="1" t="str">
        <f t="shared" si="154"/>
        <v xml:space="preserve">Gone down mainly due to </v>
      </c>
    </row>
    <row r="59" spans="2:52" x14ac:dyDescent="0.25">
      <c r="B59" s="1" t="str">
        <f t="shared" si="108"/>
        <v>LV Sub Medium Non-Domestic</v>
      </c>
      <c r="D59" s="1" t="str">
        <f t="shared" si="109"/>
        <v/>
      </c>
      <c r="E59" s="1" t="str">
        <f t="shared" si="110"/>
        <v/>
      </c>
      <c r="F59" s="1" t="str">
        <f t="shared" si="111"/>
        <v/>
      </c>
      <c r="G59" s="1" t="str">
        <f t="shared" si="112"/>
        <v/>
      </c>
      <c r="H59" s="1" t="str">
        <f t="shared" si="113"/>
        <v/>
      </c>
      <c r="I59" s="1" t="str">
        <f t="shared" si="114"/>
        <v/>
      </c>
      <c r="J59" s="1" t="str">
        <f t="shared" si="115"/>
        <v/>
      </c>
      <c r="K59" s="1" t="str">
        <f t="shared" si="116"/>
        <v/>
      </c>
      <c r="L59" s="1" t="str">
        <f t="shared" si="117"/>
        <v/>
      </c>
      <c r="M59" s="1" t="str">
        <f t="shared" si="118"/>
        <v/>
      </c>
      <c r="N59" s="1" t="str">
        <f t="shared" si="119"/>
        <v/>
      </c>
      <c r="O59" s="1" t="str">
        <f t="shared" si="120"/>
        <v/>
      </c>
      <c r="P59" s="1" t="str">
        <f t="shared" si="121"/>
        <v/>
      </c>
      <c r="Q59" s="1" t="str">
        <f t="shared" si="122"/>
        <v/>
      </c>
      <c r="R59" s="1" t="str">
        <f t="shared" si="123"/>
        <v/>
      </c>
      <c r="S59" s="1" t="str">
        <f t="shared" si="124"/>
        <v/>
      </c>
      <c r="T59" s="1" t="str">
        <f t="shared" si="125"/>
        <v/>
      </c>
      <c r="U59" s="1" t="str">
        <f t="shared" si="126"/>
        <v/>
      </c>
      <c r="V59" s="1" t="str">
        <f t="shared" si="127"/>
        <v/>
      </c>
      <c r="W59" s="1" t="str">
        <f t="shared" si="128"/>
        <v/>
      </c>
      <c r="X59" s="1" t="str">
        <f t="shared" si="129"/>
        <v/>
      </c>
      <c r="Y59" s="1" t="str">
        <f t="shared" si="130"/>
        <v/>
      </c>
      <c r="Z59" s="1" t="str">
        <f t="shared" si="131"/>
        <v/>
      </c>
      <c r="AA59" s="1" t="str">
        <f t="shared" si="132"/>
        <v/>
      </c>
      <c r="AB59" s="1" t="str">
        <f t="shared" si="133"/>
        <v/>
      </c>
      <c r="AC59" s="1" t="str">
        <f t="shared" si="134"/>
        <v/>
      </c>
      <c r="AD59" s="1" t="str">
        <f t="shared" si="135"/>
        <v/>
      </c>
      <c r="AE59" s="1" t="str">
        <f t="shared" si="136"/>
        <v/>
      </c>
      <c r="AF59" s="1" t="str">
        <f t="shared" si="137"/>
        <v/>
      </c>
      <c r="AG59" s="1" t="str">
        <f t="shared" si="138"/>
        <v/>
      </c>
      <c r="AH59" s="1" t="str">
        <f t="shared" si="139"/>
        <v/>
      </c>
      <c r="AI59" s="1" t="str">
        <f t="shared" si="140"/>
        <v/>
      </c>
      <c r="AJ59" s="1" t="str">
        <f t="shared" si="141"/>
        <v/>
      </c>
      <c r="AK59" s="1" t="str">
        <f t="shared" si="142"/>
        <v/>
      </c>
      <c r="AL59" s="1" t="str">
        <f t="shared" si="143"/>
        <v/>
      </c>
      <c r="AM59" s="1" t="str">
        <f t="shared" si="144"/>
        <v/>
      </c>
      <c r="AN59" s="1" t="str">
        <f t="shared" si="145"/>
        <v>Table 1053: volumes and mpans etc forecast,</v>
      </c>
      <c r="AO59" s="1" t="str">
        <f t="shared" si="146"/>
        <v/>
      </c>
      <c r="AP59" s="1" t="str">
        <f t="shared" si="147"/>
        <v>Table 1076: allowed revenue,</v>
      </c>
      <c r="AQ59" s="1" t="str">
        <f t="shared" si="148"/>
        <v/>
      </c>
      <c r="AU59" s="1" t="str">
        <f t="shared" si="149"/>
        <v>Table 1053: volumes and mpans etc forecast,Table 1076: allowed revenue,</v>
      </c>
      <c r="AV59" s="1" t="str">
        <f t="shared" si="150"/>
        <v/>
      </c>
      <c r="AW59" s="1" t="str">
        <f t="shared" si="151"/>
        <v>Gone up mainly due to Table 1053: volumes and mpans etc forecast,Table 1076: allowed revenue,</v>
      </c>
      <c r="AX59" s="1" t="str">
        <f t="shared" si="152"/>
        <v>No factors contributing to greater than 2% downward change.</v>
      </c>
      <c r="AY59" s="1" t="str">
        <f t="shared" si="153"/>
        <v>Gone up mainly due to Table 1053: volumes and mpans etc forecast,Table 1076: allowed revenue,</v>
      </c>
      <c r="AZ59" s="1" t="str">
        <f t="shared" si="154"/>
        <v xml:space="preserve">Gone down mainly due to </v>
      </c>
    </row>
    <row r="60" spans="2:52" x14ac:dyDescent="0.25">
      <c r="B60" s="1" t="str">
        <f t="shared" si="108"/>
        <v>HV Medium Non-Domestic</v>
      </c>
      <c r="D60" s="1" t="str">
        <f t="shared" si="109"/>
        <v/>
      </c>
      <c r="E60" s="1" t="str">
        <f t="shared" si="110"/>
        <v/>
      </c>
      <c r="F60" s="1" t="str">
        <f t="shared" si="111"/>
        <v/>
      </c>
      <c r="G60" s="1" t="str">
        <f t="shared" si="112"/>
        <v/>
      </c>
      <c r="H60" s="1" t="str">
        <f t="shared" si="113"/>
        <v/>
      </c>
      <c r="I60" s="1" t="str">
        <f t="shared" si="114"/>
        <v/>
      </c>
      <c r="J60" s="1" t="str">
        <f t="shared" si="115"/>
        <v/>
      </c>
      <c r="K60" s="1" t="str">
        <f t="shared" si="116"/>
        <v/>
      </c>
      <c r="L60" s="1" t="str">
        <f t="shared" si="117"/>
        <v/>
      </c>
      <c r="M60" s="1" t="str">
        <f t="shared" si="118"/>
        <v/>
      </c>
      <c r="N60" s="1" t="str">
        <f t="shared" si="119"/>
        <v/>
      </c>
      <c r="O60" s="1" t="str">
        <f t="shared" si="120"/>
        <v/>
      </c>
      <c r="P60" s="1" t="str">
        <f t="shared" si="121"/>
        <v/>
      </c>
      <c r="Q60" s="1" t="str">
        <f t="shared" si="122"/>
        <v>Table 1022 - 1028: service model inputs,</v>
      </c>
      <c r="R60" s="1" t="str">
        <f t="shared" si="123"/>
        <v/>
      </c>
      <c r="S60" s="1" t="str">
        <f t="shared" si="124"/>
        <v/>
      </c>
      <c r="T60" s="1" t="str">
        <f t="shared" si="125"/>
        <v/>
      </c>
      <c r="U60" s="1" t="str">
        <f t="shared" si="126"/>
        <v/>
      </c>
      <c r="V60" s="1" t="str">
        <f t="shared" si="127"/>
        <v>Table 1041: load characteristics (Load Factor),</v>
      </c>
      <c r="W60" s="1" t="str">
        <f t="shared" si="128"/>
        <v/>
      </c>
      <c r="X60" s="1" t="str">
        <f t="shared" si="129"/>
        <v>Table 1041: load characteristics (Coincidence Factor),</v>
      </c>
      <c r="Y60" s="1" t="str">
        <f t="shared" si="130"/>
        <v/>
      </c>
      <c r="Z60" s="1" t="str">
        <f t="shared" si="131"/>
        <v/>
      </c>
      <c r="AA60" s="1" t="str">
        <f t="shared" si="132"/>
        <v/>
      </c>
      <c r="AB60" s="1" t="str">
        <f t="shared" si="133"/>
        <v/>
      </c>
      <c r="AC60" s="1" t="str">
        <f t="shared" si="134"/>
        <v/>
      </c>
      <c r="AD60" s="1" t="str">
        <f t="shared" si="135"/>
        <v/>
      </c>
      <c r="AE60" s="1" t="str">
        <f t="shared" si="136"/>
        <v/>
      </c>
      <c r="AF60" s="1" t="str">
        <f t="shared" si="137"/>
        <v/>
      </c>
      <c r="AG60" s="1" t="str">
        <f t="shared" si="138"/>
        <v/>
      </c>
      <c r="AH60" s="1" t="str">
        <f t="shared" si="139"/>
        <v/>
      </c>
      <c r="AI60" s="1" t="str">
        <f t="shared" si="140"/>
        <v/>
      </c>
      <c r="AJ60" s="1" t="str">
        <f t="shared" si="141"/>
        <v/>
      </c>
      <c r="AK60" s="1" t="str">
        <f t="shared" si="142"/>
        <v/>
      </c>
      <c r="AL60" s="1" t="str">
        <f t="shared" si="143"/>
        <v/>
      </c>
      <c r="AM60" s="1" t="str">
        <f t="shared" si="144"/>
        <v/>
      </c>
      <c r="AN60" s="1" t="str">
        <f t="shared" si="145"/>
        <v/>
      </c>
      <c r="AO60" s="1" t="str">
        <f t="shared" si="146"/>
        <v/>
      </c>
      <c r="AP60" s="1" t="str">
        <f t="shared" si="147"/>
        <v>Table 1076: allowed revenue,</v>
      </c>
      <c r="AQ60" s="1" t="str">
        <f t="shared" si="148"/>
        <v/>
      </c>
      <c r="AU60" s="1" t="str">
        <f t="shared" si="149"/>
        <v>Table 1041: load characteristics (Load Factor),Table 1041: load characteristics (Coincidence Factor),Table 1076: allowed revenue,</v>
      </c>
      <c r="AV60" s="1" t="str">
        <f t="shared" si="150"/>
        <v>Table 1022 - 1028: service model inputs,</v>
      </c>
      <c r="AW60" s="1" t="str">
        <f t="shared" si="151"/>
        <v>Gone up mainly due to Table 1041: load characteristics (Load Factor),Table 1041: load characteristics (Coincidence Factor),Table 1076: allowed revenue,</v>
      </c>
      <c r="AX60" s="1" t="str">
        <f t="shared" si="152"/>
        <v>Gone down mainly due to Table 1022 - 1028: service model inputs,</v>
      </c>
      <c r="AY60" s="1" t="str">
        <f t="shared" si="153"/>
        <v>Gone up mainly due to Table 1041: load characteristics (Load Factor),Table 1041: load characteristics (Coincidence Factor),Table 1076: allowed revenue,</v>
      </c>
      <c r="AZ60" s="1" t="str">
        <f t="shared" si="154"/>
        <v>Gone down mainly due to Table 1022 - 1028: service model inputs,</v>
      </c>
    </row>
    <row r="61" spans="2:52" x14ac:dyDescent="0.25">
      <c r="B61" s="1" t="str">
        <f t="shared" si="108"/>
        <v>LV HH Metered</v>
      </c>
      <c r="D61" s="1" t="str">
        <f t="shared" si="109"/>
        <v/>
      </c>
      <c r="E61" s="1" t="str">
        <f t="shared" si="110"/>
        <v/>
      </c>
      <c r="F61" s="1" t="str">
        <f t="shared" si="111"/>
        <v/>
      </c>
      <c r="G61" s="1" t="str">
        <f t="shared" si="112"/>
        <v/>
      </c>
      <c r="H61" s="1" t="str">
        <f t="shared" si="113"/>
        <v/>
      </c>
      <c r="I61" s="1" t="str">
        <f t="shared" si="114"/>
        <v/>
      </c>
      <c r="J61" s="1" t="str">
        <f t="shared" si="115"/>
        <v/>
      </c>
      <c r="K61" s="1" t="str">
        <f t="shared" si="116"/>
        <v/>
      </c>
      <c r="L61" s="1" t="str">
        <f t="shared" si="117"/>
        <v/>
      </c>
      <c r="M61" s="1" t="str">
        <f t="shared" si="118"/>
        <v/>
      </c>
      <c r="N61" s="1" t="str">
        <f t="shared" si="119"/>
        <v/>
      </c>
      <c r="O61" s="1" t="str">
        <f t="shared" si="120"/>
        <v/>
      </c>
      <c r="P61" s="1" t="str">
        <f t="shared" si="121"/>
        <v>Table 1022 - 1028: service model inputs,</v>
      </c>
      <c r="Q61" s="1" t="str">
        <f t="shared" si="122"/>
        <v/>
      </c>
      <c r="R61" s="1" t="str">
        <f t="shared" si="123"/>
        <v/>
      </c>
      <c r="S61" s="1" t="str">
        <f t="shared" si="124"/>
        <v/>
      </c>
      <c r="T61" s="1" t="str">
        <f t="shared" si="125"/>
        <v/>
      </c>
      <c r="U61" s="1" t="str">
        <f t="shared" si="126"/>
        <v/>
      </c>
      <c r="V61" s="1" t="str">
        <f t="shared" si="127"/>
        <v/>
      </c>
      <c r="W61" s="1" t="str">
        <f t="shared" si="128"/>
        <v/>
      </c>
      <c r="X61" s="1" t="str">
        <f t="shared" si="129"/>
        <v>Table 1041: load characteristics (Coincidence Factor),</v>
      </c>
      <c r="Y61" s="1" t="str">
        <f t="shared" si="130"/>
        <v/>
      </c>
      <c r="Z61" s="1" t="str">
        <f t="shared" si="131"/>
        <v/>
      </c>
      <c r="AA61" s="1" t="str">
        <f t="shared" si="132"/>
        <v/>
      </c>
      <c r="AB61" s="1" t="str">
        <f t="shared" si="133"/>
        <v/>
      </c>
      <c r="AC61" s="1" t="str">
        <f t="shared" si="134"/>
        <v/>
      </c>
      <c r="AD61" s="1" t="str">
        <f t="shared" si="135"/>
        <v/>
      </c>
      <c r="AE61" s="1" t="str">
        <f t="shared" si="136"/>
        <v/>
      </c>
      <c r="AF61" s="1" t="str">
        <f t="shared" si="137"/>
        <v/>
      </c>
      <c r="AG61" s="1" t="str">
        <f t="shared" si="138"/>
        <v/>
      </c>
      <c r="AH61" s="1" t="str">
        <f t="shared" si="139"/>
        <v/>
      </c>
      <c r="AI61" s="1" t="str">
        <f t="shared" si="140"/>
        <v/>
      </c>
      <c r="AJ61" s="1" t="str">
        <f t="shared" si="141"/>
        <v/>
      </c>
      <c r="AK61" s="1" t="str">
        <f t="shared" si="142"/>
        <v/>
      </c>
      <c r="AL61" s="1" t="str">
        <f t="shared" si="143"/>
        <v/>
      </c>
      <c r="AM61" s="1" t="str">
        <f t="shared" si="144"/>
        <v/>
      </c>
      <c r="AN61" s="1" t="str">
        <f t="shared" si="145"/>
        <v/>
      </c>
      <c r="AO61" s="1" t="str">
        <f t="shared" si="146"/>
        <v/>
      </c>
      <c r="AP61" s="1" t="str">
        <f t="shared" si="147"/>
        <v>Table 1076: allowed revenue,</v>
      </c>
      <c r="AQ61" s="1" t="str">
        <f t="shared" si="148"/>
        <v/>
      </c>
      <c r="AU61" s="1" t="str">
        <f t="shared" si="149"/>
        <v>Table 1022 - 1028: service model inputs,Table 1041: load characteristics (Coincidence Factor),Table 1076: allowed revenue,</v>
      </c>
      <c r="AV61" s="1" t="str">
        <f t="shared" si="150"/>
        <v/>
      </c>
      <c r="AW61" s="1" t="str">
        <f t="shared" si="151"/>
        <v>Gone up mainly due to Table 1022 - 1028: service model inputs,Table 1041: load characteristics (Coincidence Factor),Table 1076: allowed revenue,</v>
      </c>
      <c r="AX61" s="1" t="str">
        <f t="shared" si="152"/>
        <v>No factors contributing to greater than 2% downward change.</v>
      </c>
      <c r="AY61" s="1" t="str">
        <f t="shared" si="153"/>
        <v>Gone up mainly due to Table 1022 - 1028: service model inputs,Table 1041: load characteristics (Coincidence Factor),Table 1076: allowed revenue,</v>
      </c>
      <c r="AZ61" s="1" t="str">
        <f t="shared" si="154"/>
        <v xml:space="preserve">Gone down mainly due to </v>
      </c>
    </row>
    <row r="62" spans="2:52" x14ac:dyDescent="0.25">
      <c r="B62" s="1" t="str">
        <f t="shared" si="108"/>
        <v>LV Sub HH Metered</v>
      </c>
      <c r="D62" s="1" t="str">
        <f t="shared" si="109"/>
        <v/>
      </c>
      <c r="E62" s="1" t="str">
        <f t="shared" si="110"/>
        <v/>
      </c>
      <c r="F62" s="1" t="str">
        <f t="shared" si="111"/>
        <v/>
      </c>
      <c r="G62" s="1" t="str">
        <f t="shared" si="112"/>
        <v/>
      </c>
      <c r="H62" s="1" t="str">
        <f t="shared" si="113"/>
        <v/>
      </c>
      <c r="I62" s="1" t="str">
        <f t="shared" si="114"/>
        <v/>
      </c>
      <c r="J62" s="1" t="str">
        <f t="shared" si="115"/>
        <v/>
      </c>
      <c r="K62" s="1" t="str">
        <f t="shared" si="116"/>
        <v/>
      </c>
      <c r="L62" s="1" t="str">
        <f t="shared" si="117"/>
        <v/>
      </c>
      <c r="M62" s="1" t="str">
        <f t="shared" si="118"/>
        <v/>
      </c>
      <c r="N62" s="1" t="str">
        <f t="shared" si="119"/>
        <v/>
      </c>
      <c r="O62" s="1" t="str">
        <f t="shared" si="120"/>
        <v/>
      </c>
      <c r="P62" s="1" t="str">
        <f t="shared" si="121"/>
        <v>Table 1022 - 1028: service model inputs,</v>
      </c>
      <c r="Q62" s="1" t="str">
        <f t="shared" si="122"/>
        <v/>
      </c>
      <c r="R62" s="1" t="str">
        <f t="shared" si="123"/>
        <v/>
      </c>
      <c r="S62" s="1" t="str">
        <f t="shared" si="124"/>
        <v/>
      </c>
      <c r="T62" s="1" t="str">
        <f t="shared" si="125"/>
        <v/>
      </c>
      <c r="U62" s="1" t="str">
        <f t="shared" si="126"/>
        <v/>
      </c>
      <c r="V62" s="1" t="str">
        <f t="shared" si="127"/>
        <v/>
      </c>
      <c r="W62" s="1" t="str">
        <f t="shared" si="128"/>
        <v/>
      </c>
      <c r="X62" s="1" t="str">
        <f t="shared" si="129"/>
        <v>Table 1041: load characteristics (Coincidence Factor),</v>
      </c>
      <c r="Y62" s="1" t="str">
        <f t="shared" si="130"/>
        <v/>
      </c>
      <c r="Z62" s="1" t="str">
        <f t="shared" si="131"/>
        <v/>
      </c>
      <c r="AA62" s="1" t="str">
        <f t="shared" si="132"/>
        <v/>
      </c>
      <c r="AB62" s="1" t="str">
        <f t="shared" si="133"/>
        <v/>
      </c>
      <c r="AC62" s="1" t="str">
        <f t="shared" si="134"/>
        <v/>
      </c>
      <c r="AD62" s="1" t="str">
        <f t="shared" si="135"/>
        <v/>
      </c>
      <c r="AE62" s="1" t="str">
        <f t="shared" si="136"/>
        <v/>
      </c>
      <c r="AF62" s="1" t="str">
        <f t="shared" si="137"/>
        <v/>
      </c>
      <c r="AG62" s="1" t="str">
        <f t="shared" si="138"/>
        <v/>
      </c>
      <c r="AH62" s="1" t="str">
        <f t="shared" si="139"/>
        <v/>
      </c>
      <c r="AI62" s="1" t="str">
        <f t="shared" si="140"/>
        <v/>
      </c>
      <c r="AJ62" s="1" t="str">
        <f t="shared" si="141"/>
        <v/>
      </c>
      <c r="AK62" s="1" t="str">
        <f t="shared" si="142"/>
        <v/>
      </c>
      <c r="AL62" s="1" t="str">
        <f t="shared" si="143"/>
        <v/>
      </c>
      <c r="AM62" s="1" t="str">
        <f t="shared" si="144"/>
        <v/>
      </c>
      <c r="AN62" s="1" t="str">
        <f t="shared" si="145"/>
        <v/>
      </c>
      <c r="AO62" s="1" t="str">
        <f t="shared" si="146"/>
        <v/>
      </c>
      <c r="AP62" s="1" t="str">
        <f t="shared" si="147"/>
        <v>Table 1076: allowed revenue,</v>
      </c>
      <c r="AQ62" s="1" t="str">
        <f t="shared" si="148"/>
        <v/>
      </c>
      <c r="AU62" s="1" t="str">
        <f t="shared" si="149"/>
        <v>Table 1022 - 1028: service model inputs,Table 1041: load characteristics (Coincidence Factor),Table 1076: allowed revenue,</v>
      </c>
      <c r="AV62" s="1" t="str">
        <f t="shared" si="150"/>
        <v/>
      </c>
      <c r="AW62" s="1" t="str">
        <f t="shared" si="151"/>
        <v>Gone up mainly due to Table 1022 - 1028: service model inputs,Table 1041: load characteristics (Coincidence Factor),Table 1076: allowed revenue,</v>
      </c>
      <c r="AX62" s="1" t="str">
        <f t="shared" si="152"/>
        <v>No factors contributing to greater than 2% downward change.</v>
      </c>
      <c r="AY62" s="1" t="str">
        <f t="shared" si="153"/>
        <v>Gone up mainly due to Table 1022 - 1028: service model inputs,Table 1041: load characteristics (Coincidence Factor),Table 1076: allowed revenue,</v>
      </c>
      <c r="AZ62" s="1" t="str">
        <f t="shared" si="154"/>
        <v xml:space="preserve">Gone down mainly due to </v>
      </c>
    </row>
    <row r="63" spans="2:52" x14ac:dyDescent="0.25">
      <c r="B63" s="1" t="str">
        <f t="shared" si="108"/>
        <v>HV HH Metered</v>
      </c>
      <c r="D63" s="1" t="str">
        <f t="shared" si="109"/>
        <v/>
      </c>
      <c r="E63" s="1" t="str">
        <f t="shared" si="110"/>
        <v/>
      </c>
      <c r="F63" s="1" t="str">
        <f t="shared" si="111"/>
        <v/>
      </c>
      <c r="G63" s="1" t="str">
        <f t="shared" si="112"/>
        <v/>
      </c>
      <c r="H63" s="1" t="str">
        <f t="shared" si="113"/>
        <v/>
      </c>
      <c r="I63" s="1" t="str">
        <f t="shared" si="114"/>
        <v/>
      </c>
      <c r="J63" s="1" t="str">
        <f t="shared" si="115"/>
        <v/>
      </c>
      <c r="K63" s="1" t="str">
        <f t="shared" si="116"/>
        <v/>
      </c>
      <c r="L63" s="1" t="str">
        <f t="shared" si="117"/>
        <v/>
      </c>
      <c r="M63" s="1" t="str">
        <f t="shared" si="118"/>
        <v/>
      </c>
      <c r="N63" s="1" t="str">
        <f t="shared" si="119"/>
        <v/>
      </c>
      <c r="O63" s="1" t="str">
        <f t="shared" si="120"/>
        <v/>
      </c>
      <c r="P63" s="1" t="str">
        <f t="shared" si="121"/>
        <v>Table 1022 - 1028: service model inputs,</v>
      </c>
      <c r="Q63" s="1" t="str">
        <f t="shared" si="122"/>
        <v/>
      </c>
      <c r="R63" s="1" t="str">
        <f t="shared" si="123"/>
        <v/>
      </c>
      <c r="S63" s="1" t="str">
        <f t="shared" si="124"/>
        <v/>
      </c>
      <c r="T63" s="1" t="str">
        <f t="shared" si="125"/>
        <v/>
      </c>
      <c r="U63" s="1" t="str">
        <f t="shared" si="126"/>
        <v/>
      </c>
      <c r="V63" s="1" t="str">
        <f t="shared" si="127"/>
        <v/>
      </c>
      <c r="W63" s="1" t="str">
        <f t="shared" si="128"/>
        <v/>
      </c>
      <c r="X63" s="1" t="str">
        <f t="shared" si="129"/>
        <v/>
      </c>
      <c r="Y63" s="1" t="str">
        <f t="shared" si="130"/>
        <v/>
      </c>
      <c r="Z63" s="1" t="str">
        <f t="shared" si="131"/>
        <v/>
      </c>
      <c r="AA63" s="1" t="str">
        <f t="shared" si="132"/>
        <v/>
      </c>
      <c r="AB63" s="1" t="str">
        <f t="shared" si="133"/>
        <v/>
      </c>
      <c r="AC63" s="1" t="str">
        <f t="shared" si="134"/>
        <v/>
      </c>
      <c r="AD63" s="1" t="str">
        <f t="shared" si="135"/>
        <v/>
      </c>
      <c r="AE63" s="1" t="str">
        <f t="shared" si="136"/>
        <v/>
      </c>
      <c r="AF63" s="1" t="str">
        <f t="shared" si="137"/>
        <v/>
      </c>
      <c r="AG63" s="1" t="str">
        <f t="shared" si="138"/>
        <v/>
      </c>
      <c r="AH63" s="1" t="str">
        <f t="shared" si="139"/>
        <v/>
      </c>
      <c r="AI63" s="1" t="str">
        <f t="shared" si="140"/>
        <v/>
      </c>
      <c r="AJ63" s="1" t="str">
        <f t="shared" si="141"/>
        <v/>
      </c>
      <c r="AK63" s="1" t="str">
        <f t="shared" si="142"/>
        <v/>
      </c>
      <c r="AL63" s="1" t="str">
        <f t="shared" si="143"/>
        <v/>
      </c>
      <c r="AM63" s="1" t="str">
        <f t="shared" si="144"/>
        <v/>
      </c>
      <c r="AN63" s="1" t="str">
        <f t="shared" si="145"/>
        <v/>
      </c>
      <c r="AO63" s="1" t="str">
        <f t="shared" si="146"/>
        <v/>
      </c>
      <c r="AP63" s="1" t="str">
        <f t="shared" si="147"/>
        <v>Table 1076: allowed revenue,</v>
      </c>
      <c r="AQ63" s="1" t="str">
        <f t="shared" si="148"/>
        <v/>
      </c>
      <c r="AU63" s="1" t="str">
        <f t="shared" si="149"/>
        <v>Table 1022 - 1028: service model inputs,Table 1076: allowed revenue,</v>
      </c>
      <c r="AV63" s="1" t="str">
        <f t="shared" si="150"/>
        <v/>
      </c>
      <c r="AW63" s="1" t="str">
        <f t="shared" si="151"/>
        <v>Gone up mainly due to Table 1022 - 1028: service model inputs,Table 1076: allowed revenue,</v>
      </c>
      <c r="AX63" s="1" t="str">
        <f t="shared" si="152"/>
        <v>No factors contributing to greater than 2% downward change.</v>
      </c>
      <c r="AY63" s="1" t="str">
        <f t="shared" si="153"/>
        <v>Gone up mainly due to Table 1022 - 1028: service model inputs,Table 1076: allowed revenue,</v>
      </c>
      <c r="AZ63" s="1" t="str">
        <f t="shared" si="154"/>
        <v xml:space="preserve">Gone down mainly due to </v>
      </c>
    </row>
    <row r="64" spans="2:52" x14ac:dyDescent="0.25">
      <c r="B64" s="1" t="str">
        <f t="shared" si="108"/>
        <v>HV Sub HH Metered</v>
      </c>
      <c r="D64" s="1" t="str">
        <f t="shared" si="109"/>
        <v/>
      </c>
      <c r="E64" s="1" t="str">
        <f t="shared" si="110"/>
        <v/>
      </c>
      <c r="F64" s="1" t="str">
        <f t="shared" si="111"/>
        <v/>
      </c>
      <c r="G64" s="1" t="str">
        <f t="shared" si="112"/>
        <v/>
      </c>
      <c r="H64" s="1" t="str">
        <f t="shared" si="113"/>
        <v/>
      </c>
      <c r="I64" s="1" t="str">
        <f t="shared" si="114"/>
        <v/>
      </c>
      <c r="J64" s="1" t="str">
        <f t="shared" si="115"/>
        <v/>
      </c>
      <c r="K64" s="1" t="str">
        <f t="shared" si="116"/>
        <v/>
      </c>
      <c r="L64" s="1" t="str">
        <f t="shared" si="117"/>
        <v/>
      </c>
      <c r="M64" s="1" t="str">
        <f t="shared" si="118"/>
        <v/>
      </c>
      <c r="N64" s="1" t="str">
        <f t="shared" si="119"/>
        <v/>
      </c>
      <c r="O64" s="1" t="str">
        <f t="shared" si="120"/>
        <v/>
      </c>
      <c r="P64" s="1" t="str">
        <f t="shared" si="121"/>
        <v/>
      </c>
      <c r="Q64" s="1" t="str">
        <f t="shared" si="122"/>
        <v/>
      </c>
      <c r="R64" s="1" t="str">
        <f t="shared" si="123"/>
        <v/>
      </c>
      <c r="S64" s="1" t="str">
        <f t="shared" si="124"/>
        <v/>
      </c>
      <c r="T64" s="1" t="str">
        <f t="shared" si="125"/>
        <v/>
      </c>
      <c r="U64" s="1" t="str">
        <f t="shared" si="126"/>
        <v/>
      </c>
      <c r="V64" s="1" t="str">
        <f t="shared" si="127"/>
        <v/>
      </c>
      <c r="W64" s="1" t="str">
        <f t="shared" si="128"/>
        <v/>
      </c>
      <c r="X64" s="1" t="str">
        <f t="shared" si="129"/>
        <v/>
      </c>
      <c r="Y64" s="1" t="str">
        <f t="shared" si="130"/>
        <v/>
      </c>
      <c r="Z64" s="1" t="str">
        <f t="shared" si="131"/>
        <v/>
      </c>
      <c r="AA64" s="1" t="str">
        <f t="shared" si="132"/>
        <v/>
      </c>
      <c r="AB64" s="1" t="str">
        <f t="shared" si="133"/>
        <v/>
      </c>
      <c r="AC64" s="1" t="str">
        <f t="shared" si="134"/>
        <v/>
      </c>
      <c r="AD64" s="1" t="str">
        <f t="shared" si="135"/>
        <v/>
      </c>
      <c r="AE64" s="1" t="str">
        <f t="shared" si="136"/>
        <v/>
      </c>
      <c r="AF64" s="1" t="str">
        <f t="shared" si="137"/>
        <v/>
      </c>
      <c r="AG64" s="1" t="str">
        <f t="shared" si="138"/>
        <v/>
      </c>
      <c r="AH64" s="1" t="str">
        <f t="shared" si="139"/>
        <v/>
      </c>
      <c r="AI64" s="1" t="str">
        <f t="shared" si="140"/>
        <v/>
      </c>
      <c r="AJ64" s="1" t="str">
        <f t="shared" si="141"/>
        <v/>
      </c>
      <c r="AK64" s="1" t="str">
        <f t="shared" si="142"/>
        <v/>
      </c>
      <c r="AL64" s="1" t="str">
        <f t="shared" si="143"/>
        <v/>
      </c>
      <c r="AM64" s="1" t="str">
        <f t="shared" si="144"/>
        <v/>
      </c>
      <c r="AN64" s="1" t="str">
        <f t="shared" si="145"/>
        <v/>
      </c>
      <c r="AO64" s="1" t="str">
        <f t="shared" si="146"/>
        <v/>
      </c>
      <c r="AP64" s="1" t="str">
        <f t="shared" si="147"/>
        <v/>
      </c>
      <c r="AQ64" s="1" t="str">
        <f t="shared" si="148"/>
        <v/>
      </c>
      <c r="AU64" s="1" t="str">
        <f t="shared" si="149"/>
        <v/>
      </c>
      <c r="AV64" s="1" t="str">
        <f t="shared" si="150"/>
        <v/>
      </c>
      <c r="AW64" s="1" t="str">
        <f t="shared" si="151"/>
        <v>No factors contributing to greater than 2% upward change.</v>
      </c>
      <c r="AX64" s="1" t="str">
        <f t="shared" si="152"/>
        <v>No factors contributing to greater than 2% downward change.</v>
      </c>
      <c r="AY64" s="1" t="str">
        <f t="shared" si="153"/>
        <v xml:space="preserve">Gone up mainly due to </v>
      </c>
      <c r="AZ64" s="1" t="str">
        <f t="shared" si="154"/>
        <v xml:space="preserve">Gone down mainly due to </v>
      </c>
    </row>
    <row r="65" spans="2:52" x14ac:dyDescent="0.25">
      <c r="B65" s="1" t="str">
        <f t="shared" si="108"/>
        <v>NHH UMS category A</v>
      </c>
      <c r="D65" s="1" t="str">
        <f t="shared" si="109"/>
        <v/>
      </c>
      <c r="E65" s="1" t="str">
        <f t="shared" si="110"/>
        <v/>
      </c>
      <c r="F65" s="1" t="str">
        <f t="shared" si="111"/>
        <v/>
      </c>
      <c r="G65" s="1" t="str">
        <f t="shared" si="112"/>
        <v/>
      </c>
      <c r="H65" s="1" t="str">
        <f t="shared" si="113"/>
        <v/>
      </c>
      <c r="I65" s="1" t="str">
        <f t="shared" si="114"/>
        <v/>
      </c>
      <c r="J65" s="1" t="str">
        <f t="shared" si="115"/>
        <v/>
      </c>
      <c r="K65" s="1" t="str">
        <f t="shared" si="116"/>
        <v/>
      </c>
      <c r="L65" s="1" t="str">
        <f t="shared" si="117"/>
        <v/>
      </c>
      <c r="M65" s="1" t="str">
        <f t="shared" si="118"/>
        <v/>
      </c>
      <c r="N65" s="1" t="str">
        <f t="shared" si="119"/>
        <v/>
      </c>
      <c r="O65" s="1" t="str">
        <f t="shared" si="120"/>
        <v/>
      </c>
      <c r="P65" s="1" t="str">
        <f t="shared" si="121"/>
        <v/>
      </c>
      <c r="Q65" s="1" t="str">
        <f t="shared" si="122"/>
        <v>Table 1022 - 1028: service model inputs,</v>
      </c>
      <c r="R65" s="1" t="str">
        <f t="shared" si="123"/>
        <v/>
      </c>
      <c r="S65" s="1" t="str">
        <f t="shared" si="124"/>
        <v/>
      </c>
      <c r="T65" s="1" t="str">
        <f t="shared" si="125"/>
        <v/>
      </c>
      <c r="U65" s="1" t="str">
        <f t="shared" si="126"/>
        <v/>
      </c>
      <c r="V65" s="1" t="str">
        <f t="shared" si="127"/>
        <v/>
      </c>
      <c r="W65" s="1" t="str">
        <f t="shared" si="128"/>
        <v/>
      </c>
      <c r="X65" s="1" t="str">
        <f t="shared" si="129"/>
        <v/>
      </c>
      <c r="Y65" s="1" t="str">
        <f t="shared" si="130"/>
        <v/>
      </c>
      <c r="Z65" s="1" t="str">
        <f t="shared" si="131"/>
        <v/>
      </c>
      <c r="AA65" s="1" t="str">
        <f t="shared" si="132"/>
        <v/>
      </c>
      <c r="AB65" s="1" t="str">
        <f t="shared" si="133"/>
        <v/>
      </c>
      <c r="AC65" s="1" t="str">
        <f t="shared" si="134"/>
        <v/>
      </c>
      <c r="AD65" s="1" t="str">
        <f t="shared" si="135"/>
        <v/>
      </c>
      <c r="AE65" s="1" t="str">
        <f t="shared" si="136"/>
        <v/>
      </c>
      <c r="AF65" s="1" t="str">
        <f t="shared" si="137"/>
        <v/>
      </c>
      <c r="AG65" s="1" t="str">
        <f t="shared" si="138"/>
        <v/>
      </c>
      <c r="AH65" s="1" t="str">
        <f t="shared" si="139"/>
        <v/>
      </c>
      <c r="AI65" s="1" t="str">
        <f t="shared" si="140"/>
        <v/>
      </c>
      <c r="AJ65" s="1" t="str">
        <f t="shared" si="141"/>
        <v/>
      </c>
      <c r="AK65" s="1" t="str">
        <f t="shared" si="142"/>
        <v/>
      </c>
      <c r="AL65" s="1" t="str">
        <f t="shared" si="143"/>
        <v/>
      </c>
      <c r="AM65" s="1" t="str">
        <f t="shared" si="144"/>
        <v/>
      </c>
      <c r="AN65" s="1" t="str">
        <f t="shared" si="145"/>
        <v/>
      </c>
      <c r="AO65" s="1" t="str">
        <f t="shared" si="146"/>
        <v/>
      </c>
      <c r="AP65" s="1" t="str">
        <f t="shared" si="147"/>
        <v>Table 1076: allowed revenue,</v>
      </c>
      <c r="AQ65" s="1" t="str">
        <f t="shared" si="148"/>
        <v/>
      </c>
      <c r="AU65" s="1" t="str">
        <f t="shared" si="149"/>
        <v>Table 1076: allowed revenue,</v>
      </c>
      <c r="AV65" s="1" t="str">
        <f t="shared" si="150"/>
        <v>Table 1022 - 1028: service model inputs,</v>
      </c>
      <c r="AW65" s="1" t="str">
        <f t="shared" si="151"/>
        <v>Gone up mainly due to Table 1076: allowed revenue,</v>
      </c>
      <c r="AX65" s="1" t="str">
        <f t="shared" si="152"/>
        <v>Gone down mainly due to Table 1022 - 1028: service model inputs,</v>
      </c>
      <c r="AY65" s="1" t="str">
        <f t="shared" si="153"/>
        <v>Gone up mainly due to Table 1076: allowed revenue,</v>
      </c>
      <c r="AZ65" s="1" t="str">
        <f t="shared" si="154"/>
        <v>Gone down mainly due to Table 1022 - 1028: service model inputs,</v>
      </c>
    </row>
    <row r="66" spans="2:52" x14ac:dyDescent="0.25">
      <c r="B66" s="1" t="str">
        <f t="shared" si="108"/>
        <v>NHH UMS category B</v>
      </c>
      <c r="D66" s="1" t="str">
        <f t="shared" si="109"/>
        <v/>
      </c>
      <c r="E66" s="1" t="str">
        <f t="shared" si="110"/>
        <v/>
      </c>
      <c r="F66" s="1" t="str">
        <f t="shared" si="111"/>
        <v/>
      </c>
      <c r="G66" s="1" t="str">
        <f t="shared" si="112"/>
        <v/>
      </c>
      <c r="H66" s="1" t="str">
        <f t="shared" si="113"/>
        <v/>
      </c>
      <c r="I66" s="1" t="str">
        <f t="shared" si="114"/>
        <v/>
      </c>
      <c r="J66" s="1" t="str">
        <f t="shared" si="115"/>
        <v/>
      </c>
      <c r="K66" s="1" t="str">
        <f t="shared" si="116"/>
        <v/>
      </c>
      <c r="L66" s="1" t="str">
        <f t="shared" si="117"/>
        <v/>
      </c>
      <c r="M66" s="1" t="str">
        <f t="shared" si="118"/>
        <v/>
      </c>
      <c r="N66" s="1" t="str">
        <f t="shared" si="119"/>
        <v/>
      </c>
      <c r="O66" s="1" t="str">
        <f t="shared" si="120"/>
        <v/>
      </c>
      <c r="P66" s="1" t="str">
        <f t="shared" si="121"/>
        <v/>
      </c>
      <c r="Q66" s="1" t="str">
        <f t="shared" si="122"/>
        <v/>
      </c>
      <c r="R66" s="1" t="str">
        <f t="shared" si="123"/>
        <v/>
      </c>
      <c r="S66" s="1" t="str">
        <f t="shared" si="124"/>
        <v/>
      </c>
      <c r="T66" s="1" t="str">
        <f t="shared" si="125"/>
        <v/>
      </c>
      <c r="U66" s="1" t="str">
        <f t="shared" si="126"/>
        <v/>
      </c>
      <c r="V66" s="1" t="str">
        <f t="shared" si="127"/>
        <v/>
      </c>
      <c r="W66" s="1" t="str">
        <f t="shared" si="128"/>
        <v/>
      </c>
      <c r="X66" s="1" t="str">
        <f t="shared" si="129"/>
        <v/>
      </c>
      <c r="Y66" s="1" t="str">
        <f t="shared" si="130"/>
        <v/>
      </c>
      <c r="Z66" s="1" t="str">
        <f t="shared" si="131"/>
        <v/>
      </c>
      <c r="AA66" s="1" t="str">
        <f t="shared" si="132"/>
        <v/>
      </c>
      <c r="AB66" s="1" t="str">
        <f t="shared" si="133"/>
        <v/>
      </c>
      <c r="AC66" s="1" t="str">
        <f t="shared" si="134"/>
        <v/>
      </c>
      <c r="AD66" s="1" t="str">
        <f t="shared" si="135"/>
        <v/>
      </c>
      <c r="AE66" s="1" t="str">
        <f t="shared" si="136"/>
        <v/>
      </c>
      <c r="AF66" s="1" t="str">
        <f t="shared" si="137"/>
        <v/>
      </c>
      <c r="AG66" s="1" t="str">
        <f t="shared" si="138"/>
        <v/>
      </c>
      <c r="AH66" s="1" t="str">
        <f t="shared" si="139"/>
        <v/>
      </c>
      <c r="AI66" s="1" t="str">
        <f t="shared" si="140"/>
        <v/>
      </c>
      <c r="AJ66" s="1" t="str">
        <f t="shared" si="141"/>
        <v>Table 1069: Peaking probabailities,</v>
      </c>
      <c r="AK66" s="1" t="str">
        <f t="shared" si="142"/>
        <v/>
      </c>
      <c r="AL66" s="1" t="str">
        <f t="shared" si="143"/>
        <v/>
      </c>
      <c r="AM66" s="1" t="str">
        <f t="shared" si="144"/>
        <v/>
      </c>
      <c r="AN66" s="1" t="str">
        <f t="shared" si="145"/>
        <v/>
      </c>
      <c r="AO66" s="1" t="str">
        <f t="shared" si="146"/>
        <v/>
      </c>
      <c r="AP66" s="1" t="str">
        <f t="shared" si="147"/>
        <v>Table 1076: allowed revenue,</v>
      </c>
      <c r="AQ66" s="1" t="str">
        <f t="shared" si="148"/>
        <v/>
      </c>
      <c r="AU66" s="1" t="str">
        <f t="shared" si="149"/>
        <v>Table 1069: Peaking probabailities,Table 1076: allowed revenue,</v>
      </c>
      <c r="AV66" s="1" t="str">
        <f t="shared" si="150"/>
        <v/>
      </c>
      <c r="AW66" s="1" t="str">
        <f t="shared" si="151"/>
        <v>Gone up mainly due to Table 1069: Peaking probabailities,Table 1076: allowed revenue,</v>
      </c>
      <c r="AX66" s="1" t="str">
        <f t="shared" si="152"/>
        <v>No factors contributing to greater than 2% downward change.</v>
      </c>
      <c r="AY66" s="1" t="str">
        <f t="shared" si="153"/>
        <v>Gone up mainly due to Table 1069: Peaking probabailities,Table 1076: allowed revenue,</v>
      </c>
      <c r="AZ66" s="1" t="str">
        <f t="shared" si="154"/>
        <v xml:space="preserve">Gone down mainly due to </v>
      </c>
    </row>
    <row r="67" spans="2:52" x14ac:dyDescent="0.25">
      <c r="B67" s="1" t="str">
        <f t="shared" si="108"/>
        <v>NHH UMS category C</v>
      </c>
      <c r="D67" s="1" t="str">
        <f t="shared" si="109"/>
        <v/>
      </c>
      <c r="E67" s="1" t="str">
        <f t="shared" si="110"/>
        <v/>
      </c>
      <c r="F67" s="1" t="str">
        <f t="shared" si="111"/>
        <v/>
      </c>
      <c r="G67" s="1" t="str">
        <f t="shared" si="112"/>
        <v/>
      </c>
      <c r="H67" s="1" t="str">
        <f t="shared" si="113"/>
        <v/>
      </c>
      <c r="I67" s="1" t="str">
        <f t="shared" si="114"/>
        <v/>
      </c>
      <c r="J67" s="1" t="str">
        <f t="shared" si="115"/>
        <v/>
      </c>
      <c r="K67" s="1" t="str">
        <f t="shared" si="116"/>
        <v/>
      </c>
      <c r="L67" s="1" t="str">
        <f t="shared" si="117"/>
        <v/>
      </c>
      <c r="M67" s="1" t="str">
        <f t="shared" si="118"/>
        <v/>
      </c>
      <c r="N67" s="1" t="str">
        <f t="shared" si="119"/>
        <v/>
      </c>
      <c r="O67" s="1" t="str">
        <f t="shared" si="120"/>
        <v/>
      </c>
      <c r="P67" s="1" t="str">
        <f t="shared" si="121"/>
        <v/>
      </c>
      <c r="Q67" s="1" t="str">
        <f t="shared" si="122"/>
        <v/>
      </c>
      <c r="R67" s="1" t="str">
        <f t="shared" si="123"/>
        <v/>
      </c>
      <c r="S67" s="1" t="str">
        <f t="shared" si="124"/>
        <v/>
      </c>
      <c r="T67" s="1" t="str">
        <f t="shared" si="125"/>
        <v/>
      </c>
      <c r="U67" s="1" t="str">
        <f t="shared" si="126"/>
        <v/>
      </c>
      <c r="V67" s="1" t="str">
        <f t="shared" si="127"/>
        <v/>
      </c>
      <c r="W67" s="1" t="str">
        <f t="shared" si="128"/>
        <v/>
      </c>
      <c r="X67" s="1" t="str">
        <f t="shared" si="129"/>
        <v/>
      </c>
      <c r="Y67" s="1" t="str">
        <f t="shared" si="130"/>
        <v/>
      </c>
      <c r="Z67" s="1" t="str">
        <f t="shared" si="131"/>
        <v/>
      </c>
      <c r="AA67" s="1" t="str">
        <f t="shared" si="132"/>
        <v/>
      </c>
      <c r="AB67" s="1" t="str">
        <f t="shared" si="133"/>
        <v/>
      </c>
      <c r="AC67" s="1" t="str">
        <f t="shared" si="134"/>
        <v/>
      </c>
      <c r="AD67" s="1" t="str">
        <f t="shared" si="135"/>
        <v/>
      </c>
      <c r="AE67" s="1" t="str">
        <f t="shared" si="136"/>
        <v/>
      </c>
      <c r="AF67" s="1" t="str">
        <f t="shared" si="137"/>
        <v/>
      </c>
      <c r="AG67" s="1" t="str">
        <f t="shared" si="138"/>
        <v/>
      </c>
      <c r="AH67" s="1" t="str">
        <f t="shared" si="139"/>
        <v/>
      </c>
      <c r="AI67" s="1" t="str">
        <f t="shared" si="140"/>
        <v/>
      </c>
      <c r="AJ67" s="1" t="str">
        <f t="shared" si="141"/>
        <v>Table 1069: Peaking probabailities,</v>
      </c>
      <c r="AK67" s="1" t="str">
        <f t="shared" si="142"/>
        <v/>
      </c>
      <c r="AL67" s="1" t="str">
        <f t="shared" si="143"/>
        <v/>
      </c>
      <c r="AM67" s="1" t="str">
        <f t="shared" si="144"/>
        <v/>
      </c>
      <c r="AN67" s="1" t="str">
        <f t="shared" si="145"/>
        <v/>
      </c>
      <c r="AO67" s="1" t="str">
        <f t="shared" si="146"/>
        <v/>
      </c>
      <c r="AP67" s="1" t="str">
        <f t="shared" si="147"/>
        <v>Table 1076: allowed revenue,</v>
      </c>
      <c r="AQ67" s="1" t="str">
        <f t="shared" si="148"/>
        <v/>
      </c>
      <c r="AU67" s="1" t="str">
        <f t="shared" si="149"/>
        <v>Table 1069: Peaking probabailities,Table 1076: allowed revenue,</v>
      </c>
      <c r="AV67" s="1" t="str">
        <f t="shared" si="150"/>
        <v/>
      </c>
      <c r="AW67" s="1" t="str">
        <f t="shared" si="151"/>
        <v>Gone up mainly due to Table 1069: Peaking probabailities,Table 1076: allowed revenue,</v>
      </c>
      <c r="AX67" s="1" t="str">
        <f t="shared" si="152"/>
        <v>No factors contributing to greater than 2% downward change.</v>
      </c>
      <c r="AY67" s="1" t="str">
        <f t="shared" si="153"/>
        <v>Gone up mainly due to Table 1069: Peaking probabailities,Table 1076: allowed revenue,</v>
      </c>
      <c r="AZ67" s="1" t="str">
        <f t="shared" si="154"/>
        <v xml:space="preserve">Gone down mainly due to </v>
      </c>
    </row>
    <row r="68" spans="2:52" x14ac:dyDescent="0.25">
      <c r="B68" s="1" t="str">
        <f t="shared" si="108"/>
        <v>NHH UMS category D</v>
      </c>
      <c r="D68" s="1" t="str">
        <f t="shared" si="109"/>
        <v/>
      </c>
      <c r="E68" s="1" t="str">
        <f t="shared" si="110"/>
        <v/>
      </c>
      <c r="F68" s="1" t="str">
        <f t="shared" si="111"/>
        <v/>
      </c>
      <c r="G68" s="1" t="str">
        <f t="shared" si="112"/>
        <v/>
      </c>
      <c r="H68" s="1" t="str">
        <f t="shared" si="113"/>
        <v/>
      </c>
      <c r="I68" s="1" t="str">
        <f t="shared" si="114"/>
        <v/>
      </c>
      <c r="J68" s="1" t="str">
        <f t="shared" si="115"/>
        <v/>
      </c>
      <c r="K68" s="1" t="str">
        <f t="shared" si="116"/>
        <v/>
      </c>
      <c r="L68" s="1" t="str">
        <f t="shared" si="117"/>
        <v/>
      </c>
      <c r="M68" s="1" t="str">
        <f t="shared" si="118"/>
        <v/>
      </c>
      <c r="N68" s="1" t="str">
        <f t="shared" si="119"/>
        <v/>
      </c>
      <c r="O68" s="1" t="str">
        <f t="shared" si="120"/>
        <v/>
      </c>
      <c r="P68" s="1" t="str">
        <f t="shared" si="121"/>
        <v/>
      </c>
      <c r="Q68" s="1" t="str">
        <f t="shared" si="122"/>
        <v>Table 1022 - 1028: service model inputs,</v>
      </c>
      <c r="R68" s="1" t="str">
        <f t="shared" si="123"/>
        <v/>
      </c>
      <c r="S68" s="1" t="str">
        <f t="shared" si="124"/>
        <v/>
      </c>
      <c r="T68" s="1" t="str">
        <f t="shared" si="125"/>
        <v/>
      </c>
      <c r="U68" s="1" t="str">
        <f t="shared" si="126"/>
        <v/>
      </c>
      <c r="V68" s="1" t="str">
        <f t="shared" si="127"/>
        <v/>
      </c>
      <c r="W68" s="1" t="str">
        <f t="shared" si="128"/>
        <v/>
      </c>
      <c r="X68" s="1" t="str">
        <f t="shared" si="129"/>
        <v/>
      </c>
      <c r="Y68" s="1" t="str">
        <f t="shared" si="130"/>
        <v/>
      </c>
      <c r="Z68" s="1" t="str">
        <f t="shared" si="131"/>
        <v/>
      </c>
      <c r="AA68" s="1" t="str">
        <f t="shared" si="132"/>
        <v/>
      </c>
      <c r="AB68" s="1" t="str">
        <f t="shared" si="133"/>
        <v/>
      </c>
      <c r="AC68" s="1" t="str">
        <f t="shared" si="134"/>
        <v>Table 1059: Otex,</v>
      </c>
      <c r="AD68" s="1" t="str">
        <f t="shared" si="135"/>
        <v/>
      </c>
      <c r="AE68" s="1" t="str">
        <f t="shared" si="136"/>
        <v/>
      </c>
      <c r="AF68" s="1" t="str">
        <f t="shared" si="137"/>
        <v/>
      </c>
      <c r="AG68" s="1" t="str">
        <f t="shared" si="138"/>
        <v>Table 1061/1062: TPR data,</v>
      </c>
      <c r="AH68" s="1" t="str">
        <f t="shared" si="139"/>
        <v/>
      </c>
      <c r="AI68" s="1" t="str">
        <f t="shared" si="140"/>
        <v/>
      </c>
      <c r="AJ68" s="1" t="str">
        <f t="shared" si="141"/>
        <v/>
      </c>
      <c r="AK68" s="1" t="str">
        <f t="shared" si="142"/>
        <v>Table 1069: Peaking probabailities,</v>
      </c>
      <c r="AL68" s="1" t="str">
        <f t="shared" si="143"/>
        <v/>
      </c>
      <c r="AM68" s="1" t="str">
        <f t="shared" si="144"/>
        <v/>
      </c>
      <c r="AN68" s="1" t="str">
        <f t="shared" si="145"/>
        <v/>
      </c>
      <c r="AO68" s="1" t="str">
        <f t="shared" si="146"/>
        <v/>
      </c>
      <c r="AP68" s="1" t="str">
        <f t="shared" si="147"/>
        <v>Table 1076: allowed revenue,</v>
      </c>
      <c r="AQ68" s="1" t="str">
        <f t="shared" si="148"/>
        <v/>
      </c>
      <c r="AU68" s="1" t="str">
        <f t="shared" si="149"/>
        <v>Table 1076: allowed revenue,</v>
      </c>
      <c r="AV68" s="1" t="str">
        <f t="shared" si="150"/>
        <v>Table 1022 - 1028: service model inputs,Table 1059: Otex,Table 1061/1062: TPR data,Table 1069: Peaking probabailities,</v>
      </c>
      <c r="AW68" s="1" t="str">
        <f t="shared" si="151"/>
        <v>Gone up mainly due to Table 1076: allowed revenue,</v>
      </c>
      <c r="AX68" s="1" t="str">
        <f t="shared" si="152"/>
        <v>Gone down mainly due to Table 1022 - 1028: service model inputs,Table 1059: Otex,Table 1061/1062: TPR data,Table 1069: Peaking probabailities,</v>
      </c>
      <c r="AY68" s="1" t="str">
        <f t="shared" si="153"/>
        <v>Gone up mainly due to Table 1076: allowed revenue,</v>
      </c>
      <c r="AZ68" s="1" t="str">
        <f t="shared" si="154"/>
        <v>Gone down mainly due to Table 1022 - 1028: service model inputs,Table 1059: Otex,Table 1061/1062: TPR data,Table 1069: Peaking probabailities,</v>
      </c>
    </row>
    <row r="69" spans="2:52" x14ac:dyDescent="0.25">
      <c r="B69" s="1" t="str">
        <f t="shared" si="108"/>
        <v>LV UMS (Pseudo HH Metered)</v>
      </c>
      <c r="D69" s="1" t="str">
        <f t="shared" si="109"/>
        <v/>
      </c>
      <c r="E69" s="1" t="str">
        <f t="shared" si="110"/>
        <v/>
      </c>
      <c r="F69" s="1" t="str">
        <f t="shared" si="111"/>
        <v/>
      </c>
      <c r="G69" s="1" t="str">
        <f t="shared" si="112"/>
        <v/>
      </c>
      <c r="H69" s="1" t="str">
        <f t="shared" si="113"/>
        <v/>
      </c>
      <c r="I69" s="1" t="str">
        <f t="shared" si="114"/>
        <v/>
      </c>
      <c r="J69" s="1" t="str">
        <f t="shared" si="115"/>
        <v/>
      </c>
      <c r="K69" s="1" t="str">
        <f t="shared" si="116"/>
        <v/>
      </c>
      <c r="L69" s="1" t="str">
        <f t="shared" si="117"/>
        <v/>
      </c>
      <c r="M69" s="1" t="str">
        <f t="shared" si="118"/>
        <v/>
      </c>
      <c r="N69" s="1" t="str">
        <f t="shared" si="119"/>
        <v/>
      </c>
      <c r="O69" s="1" t="str">
        <f t="shared" si="120"/>
        <v/>
      </c>
      <c r="P69" s="1" t="str">
        <f t="shared" si="121"/>
        <v/>
      </c>
      <c r="Q69" s="1" t="str">
        <f t="shared" si="122"/>
        <v/>
      </c>
      <c r="R69" s="1" t="str">
        <f t="shared" si="123"/>
        <v/>
      </c>
      <c r="S69" s="1" t="str">
        <f t="shared" si="124"/>
        <v/>
      </c>
      <c r="T69" s="1" t="str">
        <f t="shared" si="125"/>
        <v/>
      </c>
      <c r="U69" s="1" t="str">
        <f t="shared" si="126"/>
        <v/>
      </c>
      <c r="V69" s="1" t="str">
        <f t="shared" si="127"/>
        <v/>
      </c>
      <c r="W69" s="1" t="str">
        <f t="shared" si="128"/>
        <v/>
      </c>
      <c r="X69" s="1" t="str">
        <f t="shared" si="129"/>
        <v/>
      </c>
      <c r="Y69" s="1" t="str">
        <f t="shared" si="130"/>
        <v/>
      </c>
      <c r="Z69" s="1" t="str">
        <f t="shared" si="131"/>
        <v/>
      </c>
      <c r="AA69" s="1" t="str">
        <f t="shared" si="132"/>
        <v/>
      </c>
      <c r="AB69" s="1" t="str">
        <f t="shared" si="133"/>
        <v/>
      </c>
      <c r="AC69" s="1" t="str">
        <f t="shared" si="134"/>
        <v/>
      </c>
      <c r="AD69" s="1" t="str">
        <f t="shared" si="135"/>
        <v/>
      </c>
      <c r="AE69" s="1" t="str">
        <f t="shared" si="136"/>
        <v/>
      </c>
      <c r="AF69" s="1" t="str">
        <f t="shared" si="137"/>
        <v/>
      </c>
      <c r="AG69" s="1" t="str">
        <f t="shared" si="138"/>
        <v/>
      </c>
      <c r="AH69" s="1" t="str">
        <f t="shared" si="139"/>
        <v/>
      </c>
      <c r="AI69" s="1" t="str">
        <f t="shared" si="140"/>
        <v/>
      </c>
      <c r="AJ69" s="1" t="str">
        <f t="shared" si="141"/>
        <v>Table 1069: Peaking probabailities,</v>
      </c>
      <c r="AK69" s="1" t="str">
        <f t="shared" si="142"/>
        <v/>
      </c>
      <c r="AL69" s="1" t="str">
        <f t="shared" si="143"/>
        <v/>
      </c>
      <c r="AM69" s="1" t="str">
        <f t="shared" si="144"/>
        <v/>
      </c>
      <c r="AN69" s="1" t="str">
        <f t="shared" si="145"/>
        <v/>
      </c>
      <c r="AO69" s="1" t="str">
        <f t="shared" si="146"/>
        <v/>
      </c>
      <c r="AP69" s="1" t="str">
        <f t="shared" si="147"/>
        <v>Table 1076: allowed revenue,</v>
      </c>
      <c r="AQ69" s="1" t="str">
        <f t="shared" si="148"/>
        <v/>
      </c>
      <c r="AU69" s="1" t="str">
        <f t="shared" si="149"/>
        <v>Table 1069: Peaking probabailities,Table 1076: allowed revenue,</v>
      </c>
      <c r="AV69" s="1" t="str">
        <f t="shared" si="150"/>
        <v/>
      </c>
      <c r="AW69" s="1" t="str">
        <f t="shared" si="151"/>
        <v>Gone up mainly due to Table 1069: Peaking probabailities,Table 1076: allowed revenue,</v>
      </c>
      <c r="AX69" s="1" t="str">
        <f t="shared" si="152"/>
        <v>No factors contributing to greater than 2% downward change.</v>
      </c>
      <c r="AY69" s="1" t="str">
        <f t="shared" si="153"/>
        <v>Gone up mainly due to Table 1069: Peaking probabailities,Table 1076: allowed revenue,</v>
      </c>
      <c r="AZ69" s="1" t="str">
        <f t="shared" si="154"/>
        <v xml:space="preserve">Gone down mainly due to </v>
      </c>
    </row>
  </sheetData>
  <mergeCells count="61">
    <mergeCell ref="AN50:AO50"/>
    <mergeCell ref="AP50:AQ50"/>
    <mergeCell ref="AR50:AS50"/>
    <mergeCell ref="T4:U4"/>
    <mergeCell ref="AL4:AM4"/>
    <mergeCell ref="AN4:AO4"/>
    <mergeCell ref="AP4:AQ4"/>
    <mergeCell ref="AL27:AM27"/>
    <mergeCell ref="AN27:AO27"/>
    <mergeCell ref="AP27:AQ27"/>
    <mergeCell ref="AJ4:AK4"/>
    <mergeCell ref="X27:Y27"/>
    <mergeCell ref="Z27:AA27"/>
    <mergeCell ref="AB27:AC27"/>
    <mergeCell ref="AD27:AE27"/>
    <mergeCell ref="X4:Y4"/>
    <mergeCell ref="Z4:AA4"/>
    <mergeCell ref="AB4:AC4"/>
    <mergeCell ref="AD4:AE4"/>
    <mergeCell ref="AF4:AG4"/>
    <mergeCell ref="AH4:AI4"/>
    <mergeCell ref="AF27:AG27"/>
    <mergeCell ref="AH27:AI27"/>
    <mergeCell ref="AJ27:AK27"/>
    <mergeCell ref="L50:M50"/>
    <mergeCell ref="N50:O50"/>
    <mergeCell ref="P50:Q50"/>
    <mergeCell ref="R50:S50"/>
    <mergeCell ref="T50:U50"/>
    <mergeCell ref="X50:Y50"/>
    <mergeCell ref="L27:M27"/>
    <mergeCell ref="N27:O27"/>
    <mergeCell ref="P27:Q27"/>
    <mergeCell ref="R27:S27"/>
    <mergeCell ref="T27:U27"/>
    <mergeCell ref="AL50:AM50"/>
    <mergeCell ref="Z50:AA50"/>
    <mergeCell ref="AB50:AC50"/>
    <mergeCell ref="AD50:AE50"/>
    <mergeCell ref="AF50:AG50"/>
    <mergeCell ref="AH50:AI50"/>
    <mergeCell ref="AJ50:AK50"/>
    <mergeCell ref="D4:E4"/>
    <mergeCell ref="D50:E50"/>
    <mergeCell ref="F4:G4"/>
    <mergeCell ref="F50:G50"/>
    <mergeCell ref="D27:E27"/>
    <mergeCell ref="F27:G27"/>
    <mergeCell ref="V4:W4"/>
    <mergeCell ref="V27:W27"/>
    <mergeCell ref="V50:W50"/>
    <mergeCell ref="J50:K50"/>
    <mergeCell ref="H4:I4"/>
    <mergeCell ref="H50:I50"/>
    <mergeCell ref="H27:I27"/>
    <mergeCell ref="J27:K27"/>
    <mergeCell ref="J4:K4"/>
    <mergeCell ref="L4:M4"/>
    <mergeCell ref="N4:O4"/>
    <mergeCell ref="P4:Q4"/>
    <mergeCell ref="R4:S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topLeftCell="J1" zoomScale="80" zoomScaleNormal="80" workbookViewId="0">
      <selection activeCell="P7" sqref="P7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12" style="42" bestFit="1" customWidth="1"/>
    <col min="4" max="4" width="5.85546875" style="42" customWidth="1"/>
    <col min="5" max="7" width="10.28515625" style="42" bestFit="1" customWidth="1"/>
    <col min="8" max="8" width="13.140625" style="42" bestFit="1" customWidth="1"/>
    <col min="9" max="9" width="15.85546875" style="42" bestFit="1" customWidth="1"/>
    <col min="10" max="10" width="14" style="42" bestFit="1" customWidth="1"/>
    <col min="11" max="11" width="25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65.85546875" style="42" bestFit="1" customWidth="1"/>
    <col min="18" max="18" width="11" style="42" customWidth="1"/>
    <col min="19" max="256" width="40.85546875" style="42"/>
    <col min="257" max="257" width="4.85546875" style="42" customWidth="1"/>
    <col min="258" max="258" width="6.42578125" style="42" customWidth="1"/>
    <col min="259" max="259" width="47.42578125" style="42" customWidth="1"/>
    <col min="260" max="260" width="9" style="42" customWidth="1"/>
    <col min="261" max="261" width="5.85546875" style="42" customWidth="1"/>
    <col min="262" max="262" width="17.140625" style="42" customWidth="1"/>
    <col min="263" max="263" width="11.140625" style="42" customWidth="1"/>
    <col min="264" max="264" width="11.7109375" style="42" customWidth="1"/>
    <col min="265" max="265" width="13.42578125" style="42" customWidth="1"/>
    <col min="266" max="266" width="16.28515625" style="42" customWidth="1"/>
    <col min="267" max="267" width="15.85546875" style="42" customWidth="1"/>
    <col min="268" max="268" width="22.7109375" style="42" customWidth="1"/>
    <col min="269" max="269" width="9.42578125" style="42" customWidth="1"/>
    <col min="270" max="270" width="11.28515625" style="42" customWidth="1"/>
    <col min="271" max="271" width="17.42578125" style="42" customWidth="1"/>
    <col min="272" max="272" width="53" style="42" customWidth="1"/>
    <col min="273" max="512" width="40.85546875" style="42"/>
    <col min="513" max="513" width="4.85546875" style="42" customWidth="1"/>
    <col min="514" max="514" width="6.42578125" style="42" customWidth="1"/>
    <col min="515" max="515" width="47.42578125" style="42" customWidth="1"/>
    <col min="516" max="516" width="9" style="42" customWidth="1"/>
    <col min="517" max="517" width="5.85546875" style="42" customWidth="1"/>
    <col min="518" max="518" width="17.140625" style="42" customWidth="1"/>
    <col min="519" max="519" width="11.140625" style="42" customWidth="1"/>
    <col min="520" max="520" width="11.7109375" style="42" customWidth="1"/>
    <col min="521" max="521" width="13.42578125" style="42" customWidth="1"/>
    <col min="522" max="522" width="16.28515625" style="42" customWidth="1"/>
    <col min="523" max="523" width="15.85546875" style="42" customWidth="1"/>
    <col min="524" max="524" width="22.7109375" style="42" customWidth="1"/>
    <col min="525" max="525" width="9.42578125" style="42" customWidth="1"/>
    <col min="526" max="526" width="11.28515625" style="42" customWidth="1"/>
    <col min="527" max="527" width="17.42578125" style="42" customWidth="1"/>
    <col min="528" max="528" width="53" style="42" customWidth="1"/>
    <col min="529" max="768" width="40.85546875" style="42"/>
    <col min="769" max="769" width="4.85546875" style="42" customWidth="1"/>
    <col min="770" max="770" width="6.42578125" style="42" customWidth="1"/>
    <col min="771" max="771" width="47.42578125" style="42" customWidth="1"/>
    <col min="772" max="772" width="9" style="42" customWidth="1"/>
    <col min="773" max="773" width="5.85546875" style="42" customWidth="1"/>
    <col min="774" max="774" width="17.140625" style="42" customWidth="1"/>
    <col min="775" max="775" width="11.140625" style="42" customWidth="1"/>
    <col min="776" max="776" width="11.7109375" style="42" customWidth="1"/>
    <col min="777" max="777" width="13.42578125" style="42" customWidth="1"/>
    <col min="778" max="778" width="16.28515625" style="42" customWidth="1"/>
    <col min="779" max="779" width="15.85546875" style="42" customWidth="1"/>
    <col min="780" max="780" width="22.7109375" style="42" customWidth="1"/>
    <col min="781" max="781" width="9.42578125" style="42" customWidth="1"/>
    <col min="782" max="782" width="11.28515625" style="42" customWidth="1"/>
    <col min="783" max="783" width="17.42578125" style="42" customWidth="1"/>
    <col min="784" max="784" width="53" style="42" customWidth="1"/>
    <col min="785" max="1024" width="40.85546875" style="42"/>
    <col min="1025" max="1025" width="4.85546875" style="42" customWidth="1"/>
    <col min="1026" max="1026" width="6.42578125" style="42" customWidth="1"/>
    <col min="1027" max="1027" width="47.42578125" style="42" customWidth="1"/>
    <col min="1028" max="1028" width="9" style="42" customWidth="1"/>
    <col min="1029" max="1029" width="5.85546875" style="42" customWidth="1"/>
    <col min="1030" max="1030" width="17.140625" style="42" customWidth="1"/>
    <col min="1031" max="1031" width="11.140625" style="42" customWidth="1"/>
    <col min="1032" max="1032" width="11.7109375" style="42" customWidth="1"/>
    <col min="1033" max="1033" width="13.42578125" style="42" customWidth="1"/>
    <col min="1034" max="1034" width="16.28515625" style="42" customWidth="1"/>
    <col min="1035" max="1035" width="15.85546875" style="42" customWidth="1"/>
    <col min="1036" max="1036" width="22.7109375" style="42" customWidth="1"/>
    <col min="1037" max="1037" width="9.42578125" style="42" customWidth="1"/>
    <col min="1038" max="1038" width="11.28515625" style="42" customWidth="1"/>
    <col min="1039" max="1039" width="17.42578125" style="42" customWidth="1"/>
    <col min="1040" max="1040" width="53" style="42" customWidth="1"/>
    <col min="1041" max="1280" width="40.85546875" style="42"/>
    <col min="1281" max="1281" width="4.85546875" style="42" customWidth="1"/>
    <col min="1282" max="1282" width="6.42578125" style="42" customWidth="1"/>
    <col min="1283" max="1283" width="47.42578125" style="42" customWidth="1"/>
    <col min="1284" max="1284" width="9" style="42" customWidth="1"/>
    <col min="1285" max="1285" width="5.85546875" style="42" customWidth="1"/>
    <col min="1286" max="1286" width="17.140625" style="42" customWidth="1"/>
    <col min="1287" max="1287" width="11.140625" style="42" customWidth="1"/>
    <col min="1288" max="1288" width="11.7109375" style="42" customWidth="1"/>
    <col min="1289" max="1289" width="13.42578125" style="42" customWidth="1"/>
    <col min="1290" max="1290" width="16.28515625" style="42" customWidth="1"/>
    <col min="1291" max="1291" width="15.85546875" style="42" customWidth="1"/>
    <col min="1292" max="1292" width="22.7109375" style="42" customWidth="1"/>
    <col min="1293" max="1293" width="9.42578125" style="42" customWidth="1"/>
    <col min="1294" max="1294" width="11.28515625" style="42" customWidth="1"/>
    <col min="1295" max="1295" width="17.42578125" style="42" customWidth="1"/>
    <col min="1296" max="1296" width="53" style="42" customWidth="1"/>
    <col min="1297" max="1536" width="40.85546875" style="42"/>
    <col min="1537" max="1537" width="4.85546875" style="42" customWidth="1"/>
    <col min="1538" max="1538" width="6.42578125" style="42" customWidth="1"/>
    <col min="1539" max="1539" width="47.42578125" style="42" customWidth="1"/>
    <col min="1540" max="1540" width="9" style="42" customWidth="1"/>
    <col min="1541" max="1541" width="5.85546875" style="42" customWidth="1"/>
    <col min="1542" max="1542" width="17.140625" style="42" customWidth="1"/>
    <col min="1543" max="1543" width="11.140625" style="42" customWidth="1"/>
    <col min="1544" max="1544" width="11.7109375" style="42" customWidth="1"/>
    <col min="1545" max="1545" width="13.42578125" style="42" customWidth="1"/>
    <col min="1546" max="1546" width="16.28515625" style="42" customWidth="1"/>
    <col min="1547" max="1547" width="15.85546875" style="42" customWidth="1"/>
    <col min="1548" max="1548" width="22.7109375" style="42" customWidth="1"/>
    <col min="1549" max="1549" width="9.42578125" style="42" customWidth="1"/>
    <col min="1550" max="1550" width="11.28515625" style="42" customWidth="1"/>
    <col min="1551" max="1551" width="17.42578125" style="42" customWidth="1"/>
    <col min="1552" max="1552" width="53" style="42" customWidth="1"/>
    <col min="1553" max="1792" width="40.85546875" style="42"/>
    <col min="1793" max="1793" width="4.85546875" style="42" customWidth="1"/>
    <col min="1794" max="1794" width="6.42578125" style="42" customWidth="1"/>
    <col min="1795" max="1795" width="47.42578125" style="42" customWidth="1"/>
    <col min="1796" max="1796" width="9" style="42" customWidth="1"/>
    <col min="1797" max="1797" width="5.85546875" style="42" customWidth="1"/>
    <col min="1798" max="1798" width="17.140625" style="42" customWidth="1"/>
    <col min="1799" max="1799" width="11.140625" style="42" customWidth="1"/>
    <col min="1800" max="1800" width="11.7109375" style="42" customWidth="1"/>
    <col min="1801" max="1801" width="13.42578125" style="42" customWidth="1"/>
    <col min="1802" max="1802" width="16.28515625" style="42" customWidth="1"/>
    <col min="1803" max="1803" width="15.85546875" style="42" customWidth="1"/>
    <col min="1804" max="1804" width="22.7109375" style="42" customWidth="1"/>
    <col min="1805" max="1805" width="9.42578125" style="42" customWidth="1"/>
    <col min="1806" max="1806" width="11.28515625" style="42" customWidth="1"/>
    <col min="1807" max="1807" width="17.42578125" style="42" customWidth="1"/>
    <col min="1808" max="1808" width="53" style="42" customWidth="1"/>
    <col min="1809" max="2048" width="40.85546875" style="42"/>
    <col min="2049" max="2049" width="4.85546875" style="42" customWidth="1"/>
    <col min="2050" max="2050" width="6.42578125" style="42" customWidth="1"/>
    <col min="2051" max="2051" width="47.42578125" style="42" customWidth="1"/>
    <col min="2052" max="2052" width="9" style="42" customWidth="1"/>
    <col min="2053" max="2053" width="5.85546875" style="42" customWidth="1"/>
    <col min="2054" max="2054" width="17.140625" style="42" customWidth="1"/>
    <col min="2055" max="2055" width="11.140625" style="42" customWidth="1"/>
    <col min="2056" max="2056" width="11.7109375" style="42" customWidth="1"/>
    <col min="2057" max="2057" width="13.42578125" style="42" customWidth="1"/>
    <col min="2058" max="2058" width="16.28515625" style="42" customWidth="1"/>
    <col min="2059" max="2059" width="15.85546875" style="42" customWidth="1"/>
    <col min="2060" max="2060" width="22.7109375" style="42" customWidth="1"/>
    <col min="2061" max="2061" width="9.42578125" style="42" customWidth="1"/>
    <col min="2062" max="2062" width="11.28515625" style="42" customWidth="1"/>
    <col min="2063" max="2063" width="17.42578125" style="42" customWidth="1"/>
    <col min="2064" max="2064" width="53" style="42" customWidth="1"/>
    <col min="2065" max="2304" width="40.85546875" style="42"/>
    <col min="2305" max="2305" width="4.85546875" style="42" customWidth="1"/>
    <col min="2306" max="2306" width="6.42578125" style="42" customWidth="1"/>
    <col min="2307" max="2307" width="47.42578125" style="42" customWidth="1"/>
    <col min="2308" max="2308" width="9" style="42" customWidth="1"/>
    <col min="2309" max="2309" width="5.85546875" style="42" customWidth="1"/>
    <col min="2310" max="2310" width="17.140625" style="42" customWidth="1"/>
    <col min="2311" max="2311" width="11.140625" style="42" customWidth="1"/>
    <col min="2312" max="2312" width="11.7109375" style="42" customWidth="1"/>
    <col min="2313" max="2313" width="13.42578125" style="42" customWidth="1"/>
    <col min="2314" max="2314" width="16.28515625" style="42" customWidth="1"/>
    <col min="2315" max="2315" width="15.85546875" style="42" customWidth="1"/>
    <col min="2316" max="2316" width="22.7109375" style="42" customWidth="1"/>
    <col min="2317" max="2317" width="9.42578125" style="42" customWidth="1"/>
    <col min="2318" max="2318" width="11.28515625" style="42" customWidth="1"/>
    <col min="2319" max="2319" width="17.42578125" style="42" customWidth="1"/>
    <col min="2320" max="2320" width="53" style="42" customWidth="1"/>
    <col min="2321" max="2560" width="40.85546875" style="42"/>
    <col min="2561" max="2561" width="4.85546875" style="42" customWidth="1"/>
    <col min="2562" max="2562" width="6.42578125" style="42" customWidth="1"/>
    <col min="2563" max="2563" width="47.42578125" style="42" customWidth="1"/>
    <col min="2564" max="2564" width="9" style="42" customWidth="1"/>
    <col min="2565" max="2565" width="5.85546875" style="42" customWidth="1"/>
    <col min="2566" max="2566" width="17.140625" style="42" customWidth="1"/>
    <col min="2567" max="2567" width="11.140625" style="42" customWidth="1"/>
    <col min="2568" max="2568" width="11.7109375" style="42" customWidth="1"/>
    <col min="2569" max="2569" width="13.42578125" style="42" customWidth="1"/>
    <col min="2570" max="2570" width="16.28515625" style="42" customWidth="1"/>
    <col min="2571" max="2571" width="15.85546875" style="42" customWidth="1"/>
    <col min="2572" max="2572" width="22.7109375" style="42" customWidth="1"/>
    <col min="2573" max="2573" width="9.42578125" style="42" customWidth="1"/>
    <col min="2574" max="2574" width="11.28515625" style="42" customWidth="1"/>
    <col min="2575" max="2575" width="17.42578125" style="42" customWidth="1"/>
    <col min="2576" max="2576" width="53" style="42" customWidth="1"/>
    <col min="2577" max="2816" width="40.85546875" style="42"/>
    <col min="2817" max="2817" width="4.85546875" style="42" customWidth="1"/>
    <col min="2818" max="2818" width="6.42578125" style="42" customWidth="1"/>
    <col min="2819" max="2819" width="47.42578125" style="42" customWidth="1"/>
    <col min="2820" max="2820" width="9" style="42" customWidth="1"/>
    <col min="2821" max="2821" width="5.85546875" style="42" customWidth="1"/>
    <col min="2822" max="2822" width="17.140625" style="42" customWidth="1"/>
    <col min="2823" max="2823" width="11.140625" style="42" customWidth="1"/>
    <col min="2824" max="2824" width="11.7109375" style="42" customWidth="1"/>
    <col min="2825" max="2825" width="13.42578125" style="42" customWidth="1"/>
    <col min="2826" max="2826" width="16.28515625" style="42" customWidth="1"/>
    <col min="2827" max="2827" width="15.85546875" style="42" customWidth="1"/>
    <col min="2828" max="2828" width="22.7109375" style="42" customWidth="1"/>
    <col min="2829" max="2829" width="9.42578125" style="42" customWidth="1"/>
    <col min="2830" max="2830" width="11.28515625" style="42" customWidth="1"/>
    <col min="2831" max="2831" width="17.42578125" style="42" customWidth="1"/>
    <col min="2832" max="2832" width="53" style="42" customWidth="1"/>
    <col min="2833" max="3072" width="40.85546875" style="42"/>
    <col min="3073" max="3073" width="4.85546875" style="42" customWidth="1"/>
    <col min="3074" max="3074" width="6.42578125" style="42" customWidth="1"/>
    <col min="3075" max="3075" width="47.42578125" style="42" customWidth="1"/>
    <col min="3076" max="3076" width="9" style="42" customWidth="1"/>
    <col min="3077" max="3077" width="5.85546875" style="42" customWidth="1"/>
    <col min="3078" max="3078" width="17.140625" style="42" customWidth="1"/>
    <col min="3079" max="3079" width="11.140625" style="42" customWidth="1"/>
    <col min="3080" max="3080" width="11.7109375" style="42" customWidth="1"/>
    <col min="3081" max="3081" width="13.42578125" style="42" customWidth="1"/>
    <col min="3082" max="3082" width="16.28515625" style="42" customWidth="1"/>
    <col min="3083" max="3083" width="15.85546875" style="42" customWidth="1"/>
    <col min="3084" max="3084" width="22.7109375" style="42" customWidth="1"/>
    <col min="3085" max="3085" width="9.42578125" style="42" customWidth="1"/>
    <col min="3086" max="3086" width="11.28515625" style="42" customWidth="1"/>
    <col min="3087" max="3087" width="17.42578125" style="42" customWidth="1"/>
    <col min="3088" max="3088" width="53" style="42" customWidth="1"/>
    <col min="3089" max="3328" width="40.85546875" style="42"/>
    <col min="3329" max="3329" width="4.85546875" style="42" customWidth="1"/>
    <col min="3330" max="3330" width="6.42578125" style="42" customWidth="1"/>
    <col min="3331" max="3331" width="47.42578125" style="42" customWidth="1"/>
    <col min="3332" max="3332" width="9" style="42" customWidth="1"/>
    <col min="3333" max="3333" width="5.85546875" style="42" customWidth="1"/>
    <col min="3334" max="3334" width="17.140625" style="42" customWidth="1"/>
    <col min="3335" max="3335" width="11.140625" style="42" customWidth="1"/>
    <col min="3336" max="3336" width="11.7109375" style="42" customWidth="1"/>
    <col min="3337" max="3337" width="13.42578125" style="42" customWidth="1"/>
    <col min="3338" max="3338" width="16.28515625" style="42" customWidth="1"/>
    <col min="3339" max="3339" width="15.85546875" style="42" customWidth="1"/>
    <col min="3340" max="3340" width="22.7109375" style="42" customWidth="1"/>
    <col min="3341" max="3341" width="9.42578125" style="42" customWidth="1"/>
    <col min="3342" max="3342" width="11.28515625" style="42" customWidth="1"/>
    <col min="3343" max="3343" width="17.42578125" style="42" customWidth="1"/>
    <col min="3344" max="3344" width="53" style="42" customWidth="1"/>
    <col min="3345" max="3584" width="40.85546875" style="42"/>
    <col min="3585" max="3585" width="4.85546875" style="42" customWidth="1"/>
    <col min="3586" max="3586" width="6.42578125" style="42" customWidth="1"/>
    <col min="3587" max="3587" width="47.42578125" style="42" customWidth="1"/>
    <col min="3588" max="3588" width="9" style="42" customWidth="1"/>
    <col min="3589" max="3589" width="5.85546875" style="42" customWidth="1"/>
    <col min="3590" max="3590" width="17.140625" style="42" customWidth="1"/>
    <col min="3591" max="3591" width="11.140625" style="42" customWidth="1"/>
    <col min="3592" max="3592" width="11.7109375" style="42" customWidth="1"/>
    <col min="3593" max="3593" width="13.42578125" style="42" customWidth="1"/>
    <col min="3594" max="3594" width="16.28515625" style="42" customWidth="1"/>
    <col min="3595" max="3595" width="15.85546875" style="42" customWidth="1"/>
    <col min="3596" max="3596" width="22.7109375" style="42" customWidth="1"/>
    <col min="3597" max="3597" width="9.42578125" style="42" customWidth="1"/>
    <col min="3598" max="3598" width="11.28515625" style="42" customWidth="1"/>
    <col min="3599" max="3599" width="17.42578125" style="42" customWidth="1"/>
    <col min="3600" max="3600" width="53" style="42" customWidth="1"/>
    <col min="3601" max="3840" width="40.85546875" style="42"/>
    <col min="3841" max="3841" width="4.85546875" style="42" customWidth="1"/>
    <col min="3842" max="3842" width="6.42578125" style="42" customWidth="1"/>
    <col min="3843" max="3843" width="47.42578125" style="42" customWidth="1"/>
    <col min="3844" max="3844" width="9" style="42" customWidth="1"/>
    <col min="3845" max="3845" width="5.85546875" style="42" customWidth="1"/>
    <col min="3846" max="3846" width="17.140625" style="42" customWidth="1"/>
    <col min="3847" max="3847" width="11.140625" style="42" customWidth="1"/>
    <col min="3848" max="3848" width="11.7109375" style="42" customWidth="1"/>
    <col min="3849" max="3849" width="13.42578125" style="42" customWidth="1"/>
    <col min="3850" max="3850" width="16.28515625" style="42" customWidth="1"/>
    <col min="3851" max="3851" width="15.85546875" style="42" customWidth="1"/>
    <col min="3852" max="3852" width="22.7109375" style="42" customWidth="1"/>
    <col min="3853" max="3853" width="9.42578125" style="42" customWidth="1"/>
    <col min="3854" max="3854" width="11.28515625" style="42" customWidth="1"/>
    <col min="3855" max="3855" width="17.42578125" style="42" customWidth="1"/>
    <col min="3856" max="3856" width="53" style="42" customWidth="1"/>
    <col min="3857" max="4096" width="40.85546875" style="42"/>
    <col min="4097" max="4097" width="4.85546875" style="42" customWidth="1"/>
    <col min="4098" max="4098" width="6.42578125" style="42" customWidth="1"/>
    <col min="4099" max="4099" width="47.42578125" style="42" customWidth="1"/>
    <col min="4100" max="4100" width="9" style="42" customWidth="1"/>
    <col min="4101" max="4101" width="5.85546875" style="42" customWidth="1"/>
    <col min="4102" max="4102" width="17.140625" style="42" customWidth="1"/>
    <col min="4103" max="4103" width="11.140625" style="42" customWidth="1"/>
    <col min="4104" max="4104" width="11.7109375" style="42" customWidth="1"/>
    <col min="4105" max="4105" width="13.42578125" style="42" customWidth="1"/>
    <col min="4106" max="4106" width="16.28515625" style="42" customWidth="1"/>
    <col min="4107" max="4107" width="15.85546875" style="42" customWidth="1"/>
    <col min="4108" max="4108" width="22.7109375" style="42" customWidth="1"/>
    <col min="4109" max="4109" width="9.42578125" style="42" customWidth="1"/>
    <col min="4110" max="4110" width="11.28515625" style="42" customWidth="1"/>
    <col min="4111" max="4111" width="17.42578125" style="42" customWidth="1"/>
    <col min="4112" max="4112" width="53" style="42" customWidth="1"/>
    <col min="4113" max="4352" width="40.85546875" style="42"/>
    <col min="4353" max="4353" width="4.85546875" style="42" customWidth="1"/>
    <col min="4354" max="4354" width="6.42578125" style="42" customWidth="1"/>
    <col min="4355" max="4355" width="47.42578125" style="42" customWidth="1"/>
    <col min="4356" max="4356" width="9" style="42" customWidth="1"/>
    <col min="4357" max="4357" width="5.85546875" style="42" customWidth="1"/>
    <col min="4358" max="4358" width="17.140625" style="42" customWidth="1"/>
    <col min="4359" max="4359" width="11.140625" style="42" customWidth="1"/>
    <col min="4360" max="4360" width="11.7109375" style="42" customWidth="1"/>
    <col min="4361" max="4361" width="13.42578125" style="42" customWidth="1"/>
    <col min="4362" max="4362" width="16.28515625" style="42" customWidth="1"/>
    <col min="4363" max="4363" width="15.85546875" style="42" customWidth="1"/>
    <col min="4364" max="4364" width="22.7109375" style="42" customWidth="1"/>
    <col min="4365" max="4365" width="9.42578125" style="42" customWidth="1"/>
    <col min="4366" max="4366" width="11.28515625" style="42" customWidth="1"/>
    <col min="4367" max="4367" width="17.42578125" style="42" customWidth="1"/>
    <col min="4368" max="4368" width="53" style="42" customWidth="1"/>
    <col min="4369" max="4608" width="40.85546875" style="42"/>
    <col min="4609" max="4609" width="4.85546875" style="42" customWidth="1"/>
    <col min="4610" max="4610" width="6.42578125" style="42" customWidth="1"/>
    <col min="4611" max="4611" width="47.42578125" style="42" customWidth="1"/>
    <col min="4612" max="4612" width="9" style="42" customWidth="1"/>
    <col min="4613" max="4613" width="5.85546875" style="42" customWidth="1"/>
    <col min="4614" max="4614" width="17.140625" style="42" customWidth="1"/>
    <col min="4615" max="4615" width="11.140625" style="42" customWidth="1"/>
    <col min="4616" max="4616" width="11.7109375" style="42" customWidth="1"/>
    <col min="4617" max="4617" width="13.42578125" style="42" customWidth="1"/>
    <col min="4618" max="4618" width="16.28515625" style="42" customWidth="1"/>
    <col min="4619" max="4619" width="15.85546875" style="42" customWidth="1"/>
    <col min="4620" max="4620" width="22.7109375" style="42" customWidth="1"/>
    <col min="4621" max="4621" width="9.42578125" style="42" customWidth="1"/>
    <col min="4622" max="4622" width="11.28515625" style="42" customWidth="1"/>
    <col min="4623" max="4623" width="17.42578125" style="42" customWidth="1"/>
    <col min="4624" max="4624" width="53" style="42" customWidth="1"/>
    <col min="4625" max="4864" width="40.85546875" style="42"/>
    <col min="4865" max="4865" width="4.85546875" style="42" customWidth="1"/>
    <col min="4866" max="4866" width="6.42578125" style="42" customWidth="1"/>
    <col min="4867" max="4867" width="47.42578125" style="42" customWidth="1"/>
    <col min="4868" max="4868" width="9" style="42" customWidth="1"/>
    <col min="4869" max="4869" width="5.85546875" style="42" customWidth="1"/>
    <col min="4870" max="4870" width="17.140625" style="42" customWidth="1"/>
    <col min="4871" max="4871" width="11.140625" style="42" customWidth="1"/>
    <col min="4872" max="4872" width="11.7109375" style="42" customWidth="1"/>
    <col min="4873" max="4873" width="13.42578125" style="42" customWidth="1"/>
    <col min="4874" max="4874" width="16.28515625" style="42" customWidth="1"/>
    <col min="4875" max="4875" width="15.85546875" style="42" customWidth="1"/>
    <col min="4876" max="4876" width="22.7109375" style="42" customWidth="1"/>
    <col min="4877" max="4877" width="9.42578125" style="42" customWidth="1"/>
    <col min="4878" max="4878" width="11.28515625" style="42" customWidth="1"/>
    <col min="4879" max="4879" width="17.42578125" style="42" customWidth="1"/>
    <col min="4880" max="4880" width="53" style="42" customWidth="1"/>
    <col min="4881" max="5120" width="40.85546875" style="42"/>
    <col min="5121" max="5121" width="4.85546875" style="42" customWidth="1"/>
    <col min="5122" max="5122" width="6.42578125" style="42" customWidth="1"/>
    <col min="5123" max="5123" width="47.42578125" style="42" customWidth="1"/>
    <col min="5124" max="5124" width="9" style="42" customWidth="1"/>
    <col min="5125" max="5125" width="5.85546875" style="42" customWidth="1"/>
    <col min="5126" max="5126" width="17.140625" style="42" customWidth="1"/>
    <col min="5127" max="5127" width="11.140625" style="42" customWidth="1"/>
    <col min="5128" max="5128" width="11.7109375" style="42" customWidth="1"/>
    <col min="5129" max="5129" width="13.42578125" style="42" customWidth="1"/>
    <col min="5130" max="5130" width="16.28515625" style="42" customWidth="1"/>
    <col min="5131" max="5131" width="15.85546875" style="42" customWidth="1"/>
    <col min="5132" max="5132" width="22.7109375" style="42" customWidth="1"/>
    <col min="5133" max="5133" width="9.42578125" style="42" customWidth="1"/>
    <col min="5134" max="5134" width="11.28515625" style="42" customWidth="1"/>
    <col min="5135" max="5135" width="17.42578125" style="42" customWidth="1"/>
    <col min="5136" max="5136" width="53" style="42" customWidth="1"/>
    <col min="5137" max="5376" width="40.85546875" style="42"/>
    <col min="5377" max="5377" width="4.85546875" style="42" customWidth="1"/>
    <col min="5378" max="5378" width="6.42578125" style="42" customWidth="1"/>
    <col min="5379" max="5379" width="47.42578125" style="42" customWidth="1"/>
    <col min="5380" max="5380" width="9" style="42" customWidth="1"/>
    <col min="5381" max="5381" width="5.85546875" style="42" customWidth="1"/>
    <col min="5382" max="5382" width="17.140625" style="42" customWidth="1"/>
    <col min="5383" max="5383" width="11.140625" style="42" customWidth="1"/>
    <col min="5384" max="5384" width="11.7109375" style="42" customWidth="1"/>
    <col min="5385" max="5385" width="13.42578125" style="42" customWidth="1"/>
    <col min="5386" max="5386" width="16.28515625" style="42" customWidth="1"/>
    <col min="5387" max="5387" width="15.85546875" style="42" customWidth="1"/>
    <col min="5388" max="5388" width="22.7109375" style="42" customWidth="1"/>
    <col min="5389" max="5389" width="9.42578125" style="42" customWidth="1"/>
    <col min="5390" max="5390" width="11.28515625" style="42" customWidth="1"/>
    <col min="5391" max="5391" width="17.42578125" style="42" customWidth="1"/>
    <col min="5392" max="5392" width="53" style="42" customWidth="1"/>
    <col min="5393" max="5632" width="40.85546875" style="42"/>
    <col min="5633" max="5633" width="4.85546875" style="42" customWidth="1"/>
    <col min="5634" max="5634" width="6.42578125" style="42" customWidth="1"/>
    <col min="5635" max="5635" width="47.42578125" style="42" customWidth="1"/>
    <col min="5636" max="5636" width="9" style="42" customWidth="1"/>
    <col min="5637" max="5637" width="5.85546875" style="42" customWidth="1"/>
    <col min="5638" max="5638" width="17.140625" style="42" customWidth="1"/>
    <col min="5639" max="5639" width="11.140625" style="42" customWidth="1"/>
    <col min="5640" max="5640" width="11.7109375" style="42" customWidth="1"/>
    <col min="5641" max="5641" width="13.42578125" style="42" customWidth="1"/>
    <col min="5642" max="5642" width="16.28515625" style="42" customWidth="1"/>
    <col min="5643" max="5643" width="15.85546875" style="42" customWidth="1"/>
    <col min="5644" max="5644" width="22.7109375" style="42" customWidth="1"/>
    <col min="5645" max="5645" width="9.42578125" style="42" customWidth="1"/>
    <col min="5646" max="5646" width="11.28515625" style="42" customWidth="1"/>
    <col min="5647" max="5647" width="17.42578125" style="42" customWidth="1"/>
    <col min="5648" max="5648" width="53" style="42" customWidth="1"/>
    <col min="5649" max="5888" width="40.85546875" style="42"/>
    <col min="5889" max="5889" width="4.85546875" style="42" customWidth="1"/>
    <col min="5890" max="5890" width="6.42578125" style="42" customWidth="1"/>
    <col min="5891" max="5891" width="47.42578125" style="42" customWidth="1"/>
    <col min="5892" max="5892" width="9" style="42" customWidth="1"/>
    <col min="5893" max="5893" width="5.85546875" style="42" customWidth="1"/>
    <col min="5894" max="5894" width="17.140625" style="42" customWidth="1"/>
    <col min="5895" max="5895" width="11.140625" style="42" customWidth="1"/>
    <col min="5896" max="5896" width="11.7109375" style="42" customWidth="1"/>
    <col min="5897" max="5897" width="13.42578125" style="42" customWidth="1"/>
    <col min="5898" max="5898" width="16.28515625" style="42" customWidth="1"/>
    <col min="5899" max="5899" width="15.85546875" style="42" customWidth="1"/>
    <col min="5900" max="5900" width="22.7109375" style="42" customWidth="1"/>
    <col min="5901" max="5901" width="9.42578125" style="42" customWidth="1"/>
    <col min="5902" max="5902" width="11.28515625" style="42" customWidth="1"/>
    <col min="5903" max="5903" width="17.42578125" style="42" customWidth="1"/>
    <col min="5904" max="5904" width="53" style="42" customWidth="1"/>
    <col min="5905" max="6144" width="40.85546875" style="42"/>
    <col min="6145" max="6145" width="4.85546875" style="42" customWidth="1"/>
    <col min="6146" max="6146" width="6.42578125" style="42" customWidth="1"/>
    <col min="6147" max="6147" width="47.42578125" style="42" customWidth="1"/>
    <col min="6148" max="6148" width="9" style="42" customWidth="1"/>
    <col min="6149" max="6149" width="5.85546875" style="42" customWidth="1"/>
    <col min="6150" max="6150" width="17.140625" style="42" customWidth="1"/>
    <col min="6151" max="6151" width="11.140625" style="42" customWidth="1"/>
    <col min="6152" max="6152" width="11.7109375" style="42" customWidth="1"/>
    <col min="6153" max="6153" width="13.42578125" style="42" customWidth="1"/>
    <col min="6154" max="6154" width="16.28515625" style="42" customWidth="1"/>
    <col min="6155" max="6155" width="15.85546875" style="42" customWidth="1"/>
    <col min="6156" max="6156" width="22.7109375" style="42" customWidth="1"/>
    <col min="6157" max="6157" width="9.42578125" style="42" customWidth="1"/>
    <col min="6158" max="6158" width="11.28515625" style="42" customWidth="1"/>
    <col min="6159" max="6159" width="17.42578125" style="42" customWidth="1"/>
    <col min="6160" max="6160" width="53" style="42" customWidth="1"/>
    <col min="6161" max="6400" width="40.85546875" style="42"/>
    <col min="6401" max="6401" width="4.85546875" style="42" customWidth="1"/>
    <col min="6402" max="6402" width="6.42578125" style="42" customWidth="1"/>
    <col min="6403" max="6403" width="47.42578125" style="42" customWidth="1"/>
    <col min="6404" max="6404" width="9" style="42" customWidth="1"/>
    <col min="6405" max="6405" width="5.85546875" style="42" customWidth="1"/>
    <col min="6406" max="6406" width="17.140625" style="42" customWidth="1"/>
    <col min="6407" max="6407" width="11.140625" style="42" customWidth="1"/>
    <col min="6408" max="6408" width="11.7109375" style="42" customWidth="1"/>
    <col min="6409" max="6409" width="13.42578125" style="42" customWidth="1"/>
    <col min="6410" max="6410" width="16.28515625" style="42" customWidth="1"/>
    <col min="6411" max="6411" width="15.85546875" style="42" customWidth="1"/>
    <col min="6412" max="6412" width="22.7109375" style="42" customWidth="1"/>
    <col min="6413" max="6413" width="9.42578125" style="42" customWidth="1"/>
    <col min="6414" max="6414" width="11.28515625" style="42" customWidth="1"/>
    <col min="6415" max="6415" width="17.42578125" style="42" customWidth="1"/>
    <col min="6416" max="6416" width="53" style="42" customWidth="1"/>
    <col min="6417" max="6656" width="40.85546875" style="42"/>
    <col min="6657" max="6657" width="4.85546875" style="42" customWidth="1"/>
    <col min="6658" max="6658" width="6.42578125" style="42" customWidth="1"/>
    <col min="6659" max="6659" width="47.42578125" style="42" customWidth="1"/>
    <col min="6660" max="6660" width="9" style="42" customWidth="1"/>
    <col min="6661" max="6661" width="5.85546875" style="42" customWidth="1"/>
    <col min="6662" max="6662" width="17.140625" style="42" customWidth="1"/>
    <col min="6663" max="6663" width="11.140625" style="42" customWidth="1"/>
    <col min="6664" max="6664" width="11.7109375" style="42" customWidth="1"/>
    <col min="6665" max="6665" width="13.42578125" style="42" customWidth="1"/>
    <col min="6666" max="6666" width="16.28515625" style="42" customWidth="1"/>
    <col min="6667" max="6667" width="15.85546875" style="42" customWidth="1"/>
    <col min="6668" max="6668" width="22.7109375" style="42" customWidth="1"/>
    <col min="6669" max="6669" width="9.42578125" style="42" customWidth="1"/>
    <col min="6670" max="6670" width="11.28515625" style="42" customWidth="1"/>
    <col min="6671" max="6671" width="17.42578125" style="42" customWidth="1"/>
    <col min="6672" max="6672" width="53" style="42" customWidth="1"/>
    <col min="6673" max="6912" width="40.85546875" style="42"/>
    <col min="6913" max="6913" width="4.85546875" style="42" customWidth="1"/>
    <col min="6914" max="6914" width="6.42578125" style="42" customWidth="1"/>
    <col min="6915" max="6915" width="47.42578125" style="42" customWidth="1"/>
    <col min="6916" max="6916" width="9" style="42" customWidth="1"/>
    <col min="6917" max="6917" width="5.85546875" style="42" customWidth="1"/>
    <col min="6918" max="6918" width="17.140625" style="42" customWidth="1"/>
    <col min="6919" max="6919" width="11.140625" style="42" customWidth="1"/>
    <col min="6920" max="6920" width="11.7109375" style="42" customWidth="1"/>
    <col min="6921" max="6921" width="13.42578125" style="42" customWidth="1"/>
    <col min="6922" max="6922" width="16.28515625" style="42" customWidth="1"/>
    <col min="6923" max="6923" width="15.85546875" style="42" customWidth="1"/>
    <col min="6924" max="6924" width="22.7109375" style="42" customWidth="1"/>
    <col min="6925" max="6925" width="9.42578125" style="42" customWidth="1"/>
    <col min="6926" max="6926" width="11.28515625" style="42" customWidth="1"/>
    <col min="6927" max="6927" width="17.42578125" style="42" customWidth="1"/>
    <col min="6928" max="6928" width="53" style="42" customWidth="1"/>
    <col min="6929" max="7168" width="40.85546875" style="42"/>
    <col min="7169" max="7169" width="4.85546875" style="42" customWidth="1"/>
    <col min="7170" max="7170" width="6.42578125" style="42" customWidth="1"/>
    <col min="7171" max="7171" width="47.42578125" style="42" customWidth="1"/>
    <col min="7172" max="7172" width="9" style="42" customWidth="1"/>
    <col min="7173" max="7173" width="5.85546875" style="42" customWidth="1"/>
    <col min="7174" max="7174" width="17.140625" style="42" customWidth="1"/>
    <col min="7175" max="7175" width="11.140625" style="42" customWidth="1"/>
    <col min="7176" max="7176" width="11.7109375" style="42" customWidth="1"/>
    <col min="7177" max="7177" width="13.42578125" style="42" customWidth="1"/>
    <col min="7178" max="7178" width="16.28515625" style="42" customWidth="1"/>
    <col min="7179" max="7179" width="15.85546875" style="42" customWidth="1"/>
    <col min="7180" max="7180" width="22.7109375" style="42" customWidth="1"/>
    <col min="7181" max="7181" width="9.42578125" style="42" customWidth="1"/>
    <col min="7182" max="7182" width="11.28515625" style="42" customWidth="1"/>
    <col min="7183" max="7183" width="17.42578125" style="42" customWidth="1"/>
    <col min="7184" max="7184" width="53" style="42" customWidth="1"/>
    <col min="7185" max="7424" width="40.85546875" style="42"/>
    <col min="7425" max="7425" width="4.85546875" style="42" customWidth="1"/>
    <col min="7426" max="7426" width="6.42578125" style="42" customWidth="1"/>
    <col min="7427" max="7427" width="47.42578125" style="42" customWidth="1"/>
    <col min="7428" max="7428" width="9" style="42" customWidth="1"/>
    <col min="7429" max="7429" width="5.85546875" style="42" customWidth="1"/>
    <col min="7430" max="7430" width="17.140625" style="42" customWidth="1"/>
    <col min="7431" max="7431" width="11.140625" style="42" customWidth="1"/>
    <col min="7432" max="7432" width="11.7109375" style="42" customWidth="1"/>
    <col min="7433" max="7433" width="13.42578125" style="42" customWidth="1"/>
    <col min="7434" max="7434" width="16.28515625" style="42" customWidth="1"/>
    <col min="7435" max="7435" width="15.85546875" style="42" customWidth="1"/>
    <col min="7436" max="7436" width="22.7109375" style="42" customWidth="1"/>
    <col min="7437" max="7437" width="9.42578125" style="42" customWidth="1"/>
    <col min="7438" max="7438" width="11.28515625" style="42" customWidth="1"/>
    <col min="7439" max="7439" width="17.42578125" style="42" customWidth="1"/>
    <col min="7440" max="7440" width="53" style="42" customWidth="1"/>
    <col min="7441" max="7680" width="40.85546875" style="42"/>
    <col min="7681" max="7681" width="4.85546875" style="42" customWidth="1"/>
    <col min="7682" max="7682" width="6.42578125" style="42" customWidth="1"/>
    <col min="7683" max="7683" width="47.42578125" style="42" customWidth="1"/>
    <col min="7684" max="7684" width="9" style="42" customWidth="1"/>
    <col min="7685" max="7685" width="5.85546875" style="42" customWidth="1"/>
    <col min="7686" max="7686" width="17.140625" style="42" customWidth="1"/>
    <col min="7687" max="7687" width="11.140625" style="42" customWidth="1"/>
    <col min="7688" max="7688" width="11.7109375" style="42" customWidth="1"/>
    <col min="7689" max="7689" width="13.42578125" style="42" customWidth="1"/>
    <col min="7690" max="7690" width="16.28515625" style="42" customWidth="1"/>
    <col min="7691" max="7691" width="15.85546875" style="42" customWidth="1"/>
    <col min="7692" max="7692" width="22.7109375" style="42" customWidth="1"/>
    <col min="7693" max="7693" width="9.42578125" style="42" customWidth="1"/>
    <col min="7694" max="7694" width="11.28515625" style="42" customWidth="1"/>
    <col min="7695" max="7695" width="17.42578125" style="42" customWidth="1"/>
    <col min="7696" max="7696" width="53" style="42" customWidth="1"/>
    <col min="7697" max="7936" width="40.85546875" style="42"/>
    <col min="7937" max="7937" width="4.85546875" style="42" customWidth="1"/>
    <col min="7938" max="7938" width="6.42578125" style="42" customWidth="1"/>
    <col min="7939" max="7939" width="47.42578125" style="42" customWidth="1"/>
    <col min="7940" max="7940" width="9" style="42" customWidth="1"/>
    <col min="7941" max="7941" width="5.85546875" style="42" customWidth="1"/>
    <col min="7942" max="7942" width="17.140625" style="42" customWidth="1"/>
    <col min="7943" max="7943" width="11.140625" style="42" customWidth="1"/>
    <col min="7944" max="7944" width="11.7109375" style="42" customWidth="1"/>
    <col min="7945" max="7945" width="13.42578125" style="42" customWidth="1"/>
    <col min="7946" max="7946" width="16.28515625" style="42" customWidth="1"/>
    <col min="7947" max="7947" width="15.85546875" style="42" customWidth="1"/>
    <col min="7948" max="7948" width="22.7109375" style="42" customWidth="1"/>
    <col min="7949" max="7949" width="9.42578125" style="42" customWidth="1"/>
    <col min="7950" max="7950" width="11.28515625" style="42" customWidth="1"/>
    <col min="7951" max="7951" width="17.42578125" style="42" customWidth="1"/>
    <col min="7952" max="7952" width="53" style="42" customWidth="1"/>
    <col min="7953" max="8192" width="40.85546875" style="42"/>
    <col min="8193" max="8193" width="4.85546875" style="42" customWidth="1"/>
    <col min="8194" max="8194" width="6.42578125" style="42" customWidth="1"/>
    <col min="8195" max="8195" width="47.42578125" style="42" customWidth="1"/>
    <col min="8196" max="8196" width="9" style="42" customWidth="1"/>
    <col min="8197" max="8197" width="5.85546875" style="42" customWidth="1"/>
    <col min="8198" max="8198" width="17.140625" style="42" customWidth="1"/>
    <col min="8199" max="8199" width="11.140625" style="42" customWidth="1"/>
    <col min="8200" max="8200" width="11.7109375" style="42" customWidth="1"/>
    <col min="8201" max="8201" width="13.42578125" style="42" customWidth="1"/>
    <col min="8202" max="8202" width="16.28515625" style="42" customWidth="1"/>
    <col min="8203" max="8203" width="15.85546875" style="42" customWidth="1"/>
    <col min="8204" max="8204" width="22.7109375" style="42" customWidth="1"/>
    <col min="8205" max="8205" width="9.42578125" style="42" customWidth="1"/>
    <col min="8206" max="8206" width="11.28515625" style="42" customWidth="1"/>
    <col min="8207" max="8207" width="17.42578125" style="42" customWidth="1"/>
    <col min="8208" max="8208" width="53" style="42" customWidth="1"/>
    <col min="8209" max="8448" width="40.85546875" style="42"/>
    <col min="8449" max="8449" width="4.85546875" style="42" customWidth="1"/>
    <col min="8450" max="8450" width="6.42578125" style="42" customWidth="1"/>
    <col min="8451" max="8451" width="47.42578125" style="42" customWidth="1"/>
    <col min="8452" max="8452" width="9" style="42" customWidth="1"/>
    <col min="8453" max="8453" width="5.85546875" style="42" customWidth="1"/>
    <col min="8454" max="8454" width="17.140625" style="42" customWidth="1"/>
    <col min="8455" max="8455" width="11.140625" style="42" customWidth="1"/>
    <col min="8456" max="8456" width="11.7109375" style="42" customWidth="1"/>
    <col min="8457" max="8457" width="13.42578125" style="42" customWidth="1"/>
    <col min="8458" max="8458" width="16.28515625" style="42" customWidth="1"/>
    <col min="8459" max="8459" width="15.85546875" style="42" customWidth="1"/>
    <col min="8460" max="8460" width="22.7109375" style="42" customWidth="1"/>
    <col min="8461" max="8461" width="9.42578125" style="42" customWidth="1"/>
    <col min="8462" max="8462" width="11.28515625" style="42" customWidth="1"/>
    <col min="8463" max="8463" width="17.42578125" style="42" customWidth="1"/>
    <col min="8464" max="8464" width="53" style="42" customWidth="1"/>
    <col min="8465" max="8704" width="40.85546875" style="42"/>
    <col min="8705" max="8705" width="4.85546875" style="42" customWidth="1"/>
    <col min="8706" max="8706" width="6.42578125" style="42" customWidth="1"/>
    <col min="8707" max="8707" width="47.42578125" style="42" customWidth="1"/>
    <col min="8708" max="8708" width="9" style="42" customWidth="1"/>
    <col min="8709" max="8709" width="5.85546875" style="42" customWidth="1"/>
    <col min="8710" max="8710" width="17.140625" style="42" customWidth="1"/>
    <col min="8711" max="8711" width="11.140625" style="42" customWidth="1"/>
    <col min="8712" max="8712" width="11.7109375" style="42" customWidth="1"/>
    <col min="8713" max="8713" width="13.42578125" style="42" customWidth="1"/>
    <col min="8714" max="8714" width="16.28515625" style="42" customWidth="1"/>
    <col min="8715" max="8715" width="15.85546875" style="42" customWidth="1"/>
    <col min="8716" max="8716" width="22.7109375" style="42" customWidth="1"/>
    <col min="8717" max="8717" width="9.42578125" style="42" customWidth="1"/>
    <col min="8718" max="8718" width="11.28515625" style="42" customWidth="1"/>
    <col min="8719" max="8719" width="17.42578125" style="42" customWidth="1"/>
    <col min="8720" max="8720" width="53" style="42" customWidth="1"/>
    <col min="8721" max="8960" width="40.85546875" style="42"/>
    <col min="8961" max="8961" width="4.85546875" style="42" customWidth="1"/>
    <col min="8962" max="8962" width="6.42578125" style="42" customWidth="1"/>
    <col min="8963" max="8963" width="47.42578125" style="42" customWidth="1"/>
    <col min="8964" max="8964" width="9" style="42" customWidth="1"/>
    <col min="8965" max="8965" width="5.85546875" style="42" customWidth="1"/>
    <col min="8966" max="8966" width="17.140625" style="42" customWidth="1"/>
    <col min="8967" max="8967" width="11.140625" style="42" customWidth="1"/>
    <col min="8968" max="8968" width="11.7109375" style="42" customWidth="1"/>
    <col min="8969" max="8969" width="13.42578125" style="42" customWidth="1"/>
    <col min="8970" max="8970" width="16.28515625" style="42" customWidth="1"/>
    <col min="8971" max="8971" width="15.85546875" style="42" customWidth="1"/>
    <col min="8972" max="8972" width="22.7109375" style="42" customWidth="1"/>
    <col min="8973" max="8973" width="9.42578125" style="42" customWidth="1"/>
    <col min="8974" max="8974" width="11.28515625" style="42" customWidth="1"/>
    <col min="8975" max="8975" width="17.42578125" style="42" customWidth="1"/>
    <col min="8976" max="8976" width="53" style="42" customWidth="1"/>
    <col min="8977" max="9216" width="40.85546875" style="42"/>
    <col min="9217" max="9217" width="4.85546875" style="42" customWidth="1"/>
    <col min="9218" max="9218" width="6.42578125" style="42" customWidth="1"/>
    <col min="9219" max="9219" width="47.42578125" style="42" customWidth="1"/>
    <col min="9220" max="9220" width="9" style="42" customWidth="1"/>
    <col min="9221" max="9221" width="5.85546875" style="42" customWidth="1"/>
    <col min="9222" max="9222" width="17.140625" style="42" customWidth="1"/>
    <col min="9223" max="9223" width="11.140625" style="42" customWidth="1"/>
    <col min="9224" max="9224" width="11.7109375" style="42" customWidth="1"/>
    <col min="9225" max="9225" width="13.42578125" style="42" customWidth="1"/>
    <col min="9226" max="9226" width="16.28515625" style="42" customWidth="1"/>
    <col min="9227" max="9227" width="15.85546875" style="42" customWidth="1"/>
    <col min="9228" max="9228" width="22.7109375" style="42" customWidth="1"/>
    <col min="9229" max="9229" width="9.42578125" style="42" customWidth="1"/>
    <col min="9230" max="9230" width="11.28515625" style="42" customWidth="1"/>
    <col min="9231" max="9231" width="17.42578125" style="42" customWidth="1"/>
    <col min="9232" max="9232" width="53" style="42" customWidth="1"/>
    <col min="9233" max="9472" width="40.85546875" style="42"/>
    <col min="9473" max="9473" width="4.85546875" style="42" customWidth="1"/>
    <col min="9474" max="9474" width="6.42578125" style="42" customWidth="1"/>
    <col min="9475" max="9475" width="47.42578125" style="42" customWidth="1"/>
    <col min="9476" max="9476" width="9" style="42" customWidth="1"/>
    <col min="9477" max="9477" width="5.85546875" style="42" customWidth="1"/>
    <col min="9478" max="9478" width="17.140625" style="42" customWidth="1"/>
    <col min="9479" max="9479" width="11.140625" style="42" customWidth="1"/>
    <col min="9480" max="9480" width="11.7109375" style="42" customWidth="1"/>
    <col min="9481" max="9481" width="13.42578125" style="42" customWidth="1"/>
    <col min="9482" max="9482" width="16.28515625" style="42" customWidth="1"/>
    <col min="9483" max="9483" width="15.85546875" style="42" customWidth="1"/>
    <col min="9484" max="9484" width="22.7109375" style="42" customWidth="1"/>
    <col min="9485" max="9485" width="9.42578125" style="42" customWidth="1"/>
    <col min="9486" max="9486" width="11.28515625" style="42" customWidth="1"/>
    <col min="9487" max="9487" width="17.42578125" style="42" customWidth="1"/>
    <col min="9488" max="9488" width="53" style="42" customWidth="1"/>
    <col min="9489" max="9728" width="40.85546875" style="42"/>
    <col min="9729" max="9729" width="4.85546875" style="42" customWidth="1"/>
    <col min="9730" max="9730" width="6.42578125" style="42" customWidth="1"/>
    <col min="9731" max="9731" width="47.42578125" style="42" customWidth="1"/>
    <col min="9732" max="9732" width="9" style="42" customWidth="1"/>
    <col min="9733" max="9733" width="5.85546875" style="42" customWidth="1"/>
    <col min="9734" max="9734" width="17.140625" style="42" customWidth="1"/>
    <col min="9735" max="9735" width="11.140625" style="42" customWidth="1"/>
    <col min="9736" max="9736" width="11.7109375" style="42" customWidth="1"/>
    <col min="9737" max="9737" width="13.42578125" style="42" customWidth="1"/>
    <col min="9738" max="9738" width="16.28515625" style="42" customWidth="1"/>
    <col min="9739" max="9739" width="15.85546875" style="42" customWidth="1"/>
    <col min="9740" max="9740" width="22.7109375" style="42" customWidth="1"/>
    <col min="9741" max="9741" width="9.42578125" style="42" customWidth="1"/>
    <col min="9742" max="9742" width="11.28515625" style="42" customWidth="1"/>
    <col min="9743" max="9743" width="17.42578125" style="42" customWidth="1"/>
    <col min="9744" max="9744" width="53" style="42" customWidth="1"/>
    <col min="9745" max="9984" width="40.85546875" style="42"/>
    <col min="9985" max="9985" width="4.85546875" style="42" customWidth="1"/>
    <col min="9986" max="9986" width="6.42578125" style="42" customWidth="1"/>
    <col min="9987" max="9987" width="47.42578125" style="42" customWidth="1"/>
    <col min="9988" max="9988" width="9" style="42" customWidth="1"/>
    <col min="9989" max="9989" width="5.85546875" style="42" customWidth="1"/>
    <col min="9990" max="9990" width="17.140625" style="42" customWidth="1"/>
    <col min="9991" max="9991" width="11.140625" style="42" customWidth="1"/>
    <col min="9992" max="9992" width="11.7109375" style="42" customWidth="1"/>
    <col min="9993" max="9993" width="13.42578125" style="42" customWidth="1"/>
    <col min="9994" max="9994" width="16.28515625" style="42" customWidth="1"/>
    <col min="9995" max="9995" width="15.85546875" style="42" customWidth="1"/>
    <col min="9996" max="9996" width="22.7109375" style="42" customWidth="1"/>
    <col min="9997" max="9997" width="9.42578125" style="42" customWidth="1"/>
    <col min="9998" max="9998" width="11.28515625" style="42" customWidth="1"/>
    <col min="9999" max="9999" width="17.42578125" style="42" customWidth="1"/>
    <col min="10000" max="10000" width="53" style="42" customWidth="1"/>
    <col min="10001" max="10240" width="40.85546875" style="42"/>
    <col min="10241" max="10241" width="4.85546875" style="42" customWidth="1"/>
    <col min="10242" max="10242" width="6.42578125" style="42" customWidth="1"/>
    <col min="10243" max="10243" width="47.42578125" style="42" customWidth="1"/>
    <col min="10244" max="10244" width="9" style="42" customWidth="1"/>
    <col min="10245" max="10245" width="5.85546875" style="42" customWidth="1"/>
    <col min="10246" max="10246" width="17.140625" style="42" customWidth="1"/>
    <col min="10247" max="10247" width="11.140625" style="42" customWidth="1"/>
    <col min="10248" max="10248" width="11.7109375" style="42" customWidth="1"/>
    <col min="10249" max="10249" width="13.42578125" style="42" customWidth="1"/>
    <col min="10250" max="10250" width="16.28515625" style="42" customWidth="1"/>
    <col min="10251" max="10251" width="15.85546875" style="42" customWidth="1"/>
    <col min="10252" max="10252" width="22.7109375" style="42" customWidth="1"/>
    <col min="10253" max="10253" width="9.42578125" style="42" customWidth="1"/>
    <col min="10254" max="10254" width="11.28515625" style="42" customWidth="1"/>
    <col min="10255" max="10255" width="17.42578125" style="42" customWidth="1"/>
    <col min="10256" max="10256" width="53" style="42" customWidth="1"/>
    <col min="10257" max="10496" width="40.85546875" style="42"/>
    <col min="10497" max="10497" width="4.85546875" style="42" customWidth="1"/>
    <col min="10498" max="10498" width="6.42578125" style="42" customWidth="1"/>
    <col min="10499" max="10499" width="47.42578125" style="42" customWidth="1"/>
    <col min="10500" max="10500" width="9" style="42" customWidth="1"/>
    <col min="10501" max="10501" width="5.85546875" style="42" customWidth="1"/>
    <col min="10502" max="10502" width="17.140625" style="42" customWidth="1"/>
    <col min="10503" max="10503" width="11.140625" style="42" customWidth="1"/>
    <col min="10504" max="10504" width="11.7109375" style="42" customWidth="1"/>
    <col min="10505" max="10505" width="13.42578125" style="42" customWidth="1"/>
    <col min="10506" max="10506" width="16.28515625" style="42" customWidth="1"/>
    <col min="10507" max="10507" width="15.85546875" style="42" customWidth="1"/>
    <col min="10508" max="10508" width="22.7109375" style="42" customWidth="1"/>
    <col min="10509" max="10509" width="9.42578125" style="42" customWidth="1"/>
    <col min="10510" max="10510" width="11.28515625" style="42" customWidth="1"/>
    <col min="10511" max="10511" width="17.42578125" style="42" customWidth="1"/>
    <col min="10512" max="10512" width="53" style="42" customWidth="1"/>
    <col min="10513" max="10752" width="40.85546875" style="42"/>
    <col min="10753" max="10753" width="4.85546875" style="42" customWidth="1"/>
    <col min="10754" max="10754" width="6.42578125" style="42" customWidth="1"/>
    <col min="10755" max="10755" width="47.42578125" style="42" customWidth="1"/>
    <col min="10756" max="10756" width="9" style="42" customWidth="1"/>
    <col min="10757" max="10757" width="5.85546875" style="42" customWidth="1"/>
    <col min="10758" max="10758" width="17.140625" style="42" customWidth="1"/>
    <col min="10759" max="10759" width="11.140625" style="42" customWidth="1"/>
    <col min="10760" max="10760" width="11.7109375" style="42" customWidth="1"/>
    <col min="10761" max="10761" width="13.42578125" style="42" customWidth="1"/>
    <col min="10762" max="10762" width="16.28515625" style="42" customWidth="1"/>
    <col min="10763" max="10763" width="15.85546875" style="42" customWidth="1"/>
    <col min="10764" max="10764" width="22.7109375" style="42" customWidth="1"/>
    <col min="10765" max="10765" width="9.42578125" style="42" customWidth="1"/>
    <col min="10766" max="10766" width="11.28515625" style="42" customWidth="1"/>
    <col min="10767" max="10767" width="17.42578125" style="42" customWidth="1"/>
    <col min="10768" max="10768" width="53" style="42" customWidth="1"/>
    <col min="10769" max="11008" width="40.85546875" style="42"/>
    <col min="11009" max="11009" width="4.85546875" style="42" customWidth="1"/>
    <col min="11010" max="11010" width="6.42578125" style="42" customWidth="1"/>
    <col min="11011" max="11011" width="47.42578125" style="42" customWidth="1"/>
    <col min="11012" max="11012" width="9" style="42" customWidth="1"/>
    <col min="11013" max="11013" width="5.85546875" style="42" customWidth="1"/>
    <col min="11014" max="11014" width="17.140625" style="42" customWidth="1"/>
    <col min="11015" max="11015" width="11.140625" style="42" customWidth="1"/>
    <col min="11016" max="11016" width="11.7109375" style="42" customWidth="1"/>
    <col min="11017" max="11017" width="13.42578125" style="42" customWidth="1"/>
    <col min="11018" max="11018" width="16.28515625" style="42" customWidth="1"/>
    <col min="11019" max="11019" width="15.85546875" style="42" customWidth="1"/>
    <col min="11020" max="11020" width="22.7109375" style="42" customWidth="1"/>
    <col min="11021" max="11021" width="9.42578125" style="42" customWidth="1"/>
    <col min="11022" max="11022" width="11.28515625" style="42" customWidth="1"/>
    <col min="11023" max="11023" width="17.42578125" style="42" customWidth="1"/>
    <col min="11024" max="11024" width="53" style="42" customWidth="1"/>
    <col min="11025" max="11264" width="40.85546875" style="42"/>
    <col min="11265" max="11265" width="4.85546875" style="42" customWidth="1"/>
    <col min="11266" max="11266" width="6.42578125" style="42" customWidth="1"/>
    <col min="11267" max="11267" width="47.42578125" style="42" customWidth="1"/>
    <col min="11268" max="11268" width="9" style="42" customWidth="1"/>
    <col min="11269" max="11269" width="5.85546875" style="42" customWidth="1"/>
    <col min="11270" max="11270" width="17.140625" style="42" customWidth="1"/>
    <col min="11271" max="11271" width="11.140625" style="42" customWidth="1"/>
    <col min="11272" max="11272" width="11.7109375" style="42" customWidth="1"/>
    <col min="11273" max="11273" width="13.42578125" style="42" customWidth="1"/>
    <col min="11274" max="11274" width="16.28515625" style="42" customWidth="1"/>
    <col min="11275" max="11275" width="15.85546875" style="42" customWidth="1"/>
    <col min="11276" max="11276" width="22.7109375" style="42" customWidth="1"/>
    <col min="11277" max="11277" width="9.42578125" style="42" customWidth="1"/>
    <col min="11278" max="11278" width="11.28515625" style="42" customWidth="1"/>
    <col min="11279" max="11279" width="17.42578125" style="42" customWidth="1"/>
    <col min="11280" max="11280" width="53" style="42" customWidth="1"/>
    <col min="11281" max="11520" width="40.85546875" style="42"/>
    <col min="11521" max="11521" width="4.85546875" style="42" customWidth="1"/>
    <col min="11522" max="11522" width="6.42578125" style="42" customWidth="1"/>
    <col min="11523" max="11523" width="47.42578125" style="42" customWidth="1"/>
    <col min="11524" max="11524" width="9" style="42" customWidth="1"/>
    <col min="11525" max="11525" width="5.85546875" style="42" customWidth="1"/>
    <col min="11526" max="11526" width="17.140625" style="42" customWidth="1"/>
    <col min="11527" max="11527" width="11.140625" style="42" customWidth="1"/>
    <col min="11528" max="11528" width="11.7109375" style="42" customWidth="1"/>
    <col min="11529" max="11529" width="13.42578125" style="42" customWidth="1"/>
    <col min="11530" max="11530" width="16.28515625" style="42" customWidth="1"/>
    <col min="11531" max="11531" width="15.85546875" style="42" customWidth="1"/>
    <col min="11532" max="11532" width="22.7109375" style="42" customWidth="1"/>
    <col min="11533" max="11533" width="9.42578125" style="42" customWidth="1"/>
    <col min="11534" max="11534" width="11.28515625" style="42" customWidth="1"/>
    <col min="11535" max="11535" width="17.42578125" style="42" customWidth="1"/>
    <col min="11536" max="11536" width="53" style="42" customWidth="1"/>
    <col min="11537" max="11776" width="40.85546875" style="42"/>
    <col min="11777" max="11777" width="4.85546875" style="42" customWidth="1"/>
    <col min="11778" max="11778" width="6.42578125" style="42" customWidth="1"/>
    <col min="11779" max="11779" width="47.42578125" style="42" customWidth="1"/>
    <col min="11780" max="11780" width="9" style="42" customWidth="1"/>
    <col min="11781" max="11781" width="5.85546875" style="42" customWidth="1"/>
    <col min="11782" max="11782" width="17.140625" style="42" customWidth="1"/>
    <col min="11783" max="11783" width="11.140625" style="42" customWidth="1"/>
    <col min="11784" max="11784" width="11.7109375" style="42" customWidth="1"/>
    <col min="11785" max="11785" width="13.42578125" style="42" customWidth="1"/>
    <col min="11786" max="11786" width="16.28515625" style="42" customWidth="1"/>
    <col min="11787" max="11787" width="15.85546875" style="42" customWidth="1"/>
    <col min="11788" max="11788" width="22.7109375" style="42" customWidth="1"/>
    <col min="11789" max="11789" width="9.42578125" style="42" customWidth="1"/>
    <col min="11790" max="11790" width="11.28515625" style="42" customWidth="1"/>
    <col min="11791" max="11791" width="17.42578125" style="42" customWidth="1"/>
    <col min="11792" max="11792" width="53" style="42" customWidth="1"/>
    <col min="11793" max="12032" width="40.85546875" style="42"/>
    <col min="12033" max="12033" width="4.85546875" style="42" customWidth="1"/>
    <col min="12034" max="12034" width="6.42578125" style="42" customWidth="1"/>
    <col min="12035" max="12035" width="47.42578125" style="42" customWidth="1"/>
    <col min="12036" max="12036" width="9" style="42" customWidth="1"/>
    <col min="12037" max="12037" width="5.85546875" style="42" customWidth="1"/>
    <col min="12038" max="12038" width="17.140625" style="42" customWidth="1"/>
    <col min="12039" max="12039" width="11.140625" style="42" customWidth="1"/>
    <col min="12040" max="12040" width="11.7109375" style="42" customWidth="1"/>
    <col min="12041" max="12041" width="13.42578125" style="42" customWidth="1"/>
    <col min="12042" max="12042" width="16.28515625" style="42" customWidth="1"/>
    <col min="12043" max="12043" width="15.85546875" style="42" customWidth="1"/>
    <col min="12044" max="12044" width="22.7109375" style="42" customWidth="1"/>
    <col min="12045" max="12045" width="9.42578125" style="42" customWidth="1"/>
    <col min="12046" max="12046" width="11.28515625" style="42" customWidth="1"/>
    <col min="12047" max="12047" width="17.42578125" style="42" customWidth="1"/>
    <col min="12048" max="12048" width="53" style="42" customWidth="1"/>
    <col min="12049" max="12288" width="40.85546875" style="42"/>
    <col min="12289" max="12289" width="4.85546875" style="42" customWidth="1"/>
    <col min="12290" max="12290" width="6.42578125" style="42" customWidth="1"/>
    <col min="12291" max="12291" width="47.42578125" style="42" customWidth="1"/>
    <col min="12292" max="12292" width="9" style="42" customWidth="1"/>
    <col min="12293" max="12293" width="5.85546875" style="42" customWidth="1"/>
    <col min="12294" max="12294" width="17.140625" style="42" customWidth="1"/>
    <col min="12295" max="12295" width="11.140625" style="42" customWidth="1"/>
    <col min="12296" max="12296" width="11.7109375" style="42" customWidth="1"/>
    <col min="12297" max="12297" width="13.42578125" style="42" customWidth="1"/>
    <col min="12298" max="12298" width="16.28515625" style="42" customWidth="1"/>
    <col min="12299" max="12299" width="15.85546875" style="42" customWidth="1"/>
    <col min="12300" max="12300" width="22.7109375" style="42" customWidth="1"/>
    <col min="12301" max="12301" width="9.42578125" style="42" customWidth="1"/>
    <col min="12302" max="12302" width="11.28515625" style="42" customWidth="1"/>
    <col min="12303" max="12303" width="17.42578125" style="42" customWidth="1"/>
    <col min="12304" max="12304" width="53" style="42" customWidth="1"/>
    <col min="12305" max="12544" width="40.85546875" style="42"/>
    <col min="12545" max="12545" width="4.85546875" style="42" customWidth="1"/>
    <col min="12546" max="12546" width="6.42578125" style="42" customWidth="1"/>
    <col min="12547" max="12547" width="47.42578125" style="42" customWidth="1"/>
    <col min="12548" max="12548" width="9" style="42" customWidth="1"/>
    <col min="12549" max="12549" width="5.85546875" style="42" customWidth="1"/>
    <col min="12550" max="12550" width="17.140625" style="42" customWidth="1"/>
    <col min="12551" max="12551" width="11.140625" style="42" customWidth="1"/>
    <col min="12552" max="12552" width="11.7109375" style="42" customWidth="1"/>
    <col min="12553" max="12553" width="13.42578125" style="42" customWidth="1"/>
    <col min="12554" max="12554" width="16.28515625" style="42" customWidth="1"/>
    <col min="12555" max="12555" width="15.85546875" style="42" customWidth="1"/>
    <col min="12556" max="12556" width="22.7109375" style="42" customWidth="1"/>
    <col min="12557" max="12557" width="9.42578125" style="42" customWidth="1"/>
    <col min="12558" max="12558" width="11.28515625" style="42" customWidth="1"/>
    <col min="12559" max="12559" width="17.42578125" style="42" customWidth="1"/>
    <col min="12560" max="12560" width="53" style="42" customWidth="1"/>
    <col min="12561" max="12800" width="40.85546875" style="42"/>
    <col min="12801" max="12801" width="4.85546875" style="42" customWidth="1"/>
    <col min="12802" max="12802" width="6.42578125" style="42" customWidth="1"/>
    <col min="12803" max="12803" width="47.42578125" style="42" customWidth="1"/>
    <col min="12804" max="12804" width="9" style="42" customWidth="1"/>
    <col min="12805" max="12805" width="5.85546875" style="42" customWidth="1"/>
    <col min="12806" max="12806" width="17.140625" style="42" customWidth="1"/>
    <col min="12807" max="12807" width="11.140625" style="42" customWidth="1"/>
    <col min="12808" max="12808" width="11.7109375" style="42" customWidth="1"/>
    <col min="12809" max="12809" width="13.42578125" style="42" customWidth="1"/>
    <col min="12810" max="12810" width="16.28515625" style="42" customWidth="1"/>
    <col min="12811" max="12811" width="15.85546875" style="42" customWidth="1"/>
    <col min="12812" max="12812" width="22.7109375" style="42" customWidth="1"/>
    <col min="12813" max="12813" width="9.42578125" style="42" customWidth="1"/>
    <col min="12814" max="12814" width="11.28515625" style="42" customWidth="1"/>
    <col min="12815" max="12815" width="17.42578125" style="42" customWidth="1"/>
    <col min="12816" max="12816" width="53" style="42" customWidth="1"/>
    <col min="12817" max="13056" width="40.85546875" style="42"/>
    <col min="13057" max="13057" width="4.85546875" style="42" customWidth="1"/>
    <col min="13058" max="13058" width="6.42578125" style="42" customWidth="1"/>
    <col min="13059" max="13059" width="47.42578125" style="42" customWidth="1"/>
    <col min="13060" max="13060" width="9" style="42" customWidth="1"/>
    <col min="13061" max="13061" width="5.85546875" style="42" customWidth="1"/>
    <col min="13062" max="13062" width="17.140625" style="42" customWidth="1"/>
    <col min="13063" max="13063" width="11.140625" style="42" customWidth="1"/>
    <col min="13064" max="13064" width="11.7109375" style="42" customWidth="1"/>
    <col min="13065" max="13065" width="13.42578125" style="42" customWidth="1"/>
    <col min="13066" max="13066" width="16.28515625" style="42" customWidth="1"/>
    <col min="13067" max="13067" width="15.85546875" style="42" customWidth="1"/>
    <col min="13068" max="13068" width="22.7109375" style="42" customWidth="1"/>
    <col min="13069" max="13069" width="9.42578125" style="42" customWidth="1"/>
    <col min="13070" max="13070" width="11.28515625" style="42" customWidth="1"/>
    <col min="13071" max="13071" width="17.42578125" style="42" customWidth="1"/>
    <col min="13072" max="13072" width="53" style="42" customWidth="1"/>
    <col min="13073" max="13312" width="40.85546875" style="42"/>
    <col min="13313" max="13313" width="4.85546875" style="42" customWidth="1"/>
    <col min="13314" max="13314" width="6.42578125" style="42" customWidth="1"/>
    <col min="13315" max="13315" width="47.42578125" style="42" customWidth="1"/>
    <col min="13316" max="13316" width="9" style="42" customWidth="1"/>
    <col min="13317" max="13317" width="5.85546875" style="42" customWidth="1"/>
    <col min="13318" max="13318" width="17.140625" style="42" customWidth="1"/>
    <col min="13319" max="13319" width="11.140625" style="42" customWidth="1"/>
    <col min="13320" max="13320" width="11.7109375" style="42" customWidth="1"/>
    <col min="13321" max="13321" width="13.42578125" style="42" customWidth="1"/>
    <col min="13322" max="13322" width="16.28515625" style="42" customWidth="1"/>
    <col min="13323" max="13323" width="15.85546875" style="42" customWidth="1"/>
    <col min="13324" max="13324" width="22.7109375" style="42" customWidth="1"/>
    <col min="13325" max="13325" width="9.42578125" style="42" customWidth="1"/>
    <col min="13326" max="13326" width="11.28515625" style="42" customWidth="1"/>
    <col min="13327" max="13327" width="17.42578125" style="42" customWidth="1"/>
    <col min="13328" max="13328" width="53" style="42" customWidth="1"/>
    <col min="13329" max="13568" width="40.85546875" style="42"/>
    <col min="13569" max="13569" width="4.85546875" style="42" customWidth="1"/>
    <col min="13570" max="13570" width="6.42578125" style="42" customWidth="1"/>
    <col min="13571" max="13571" width="47.42578125" style="42" customWidth="1"/>
    <col min="13572" max="13572" width="9" style="42" customWidth="1"/>
    <col min="13573" max="13573" width="5.85546875" style="42" customWidth="1"/>
    <col min="13574" max="13574" width="17.140625" style="42" customWidth="1"/>
    <col min="13575" max="13575" width="11.140625" style="42" customWidth="1"/>
    <col min="13576" max="13576" width="11.7109375" style="42" customWidth="1"/>
    <col min="13577" max="13577" width="13.42578125" style="42" customWidth="1"/>
    <col min="13578" max="13578" width="16.28515625" style="42" customWidth="1"/>
    <col min="13579" max="13579" width="15.85546875" style="42" customWidth="1"/>
    <col min="13580" max="13580" width="22.7109375" style="42" customWidth="1"/>
    <col min="13581" max="13581" width="9.42578125" style="42" customWidth="1"/>
    <col min="13582" max="13582" width="11.28515625" style="42" customWidth="1"/>
    <col min="13583" max="13583" width="17.42578125" style="42" customWidth="1"/>
    <col min="13584" max="13584" width="53" style="42" customWidth="1"/>
    <col min="13585" max="13824" width="40.85546875" style="42"/>
    <col min="13825" max="13825" width="4.85546875" style="42" customWidth="1"/>
    <col min="13826" max="13826" width="6.42578125" style="42" customWidth="1"/>
    <col min="13827" max="13827" width="47.42578125" style="42" customWidth="1"/>
    <col min="13828" max="13828" width="9" style="42" customWidth="1"/>
    <col min="13829" max="13829" width="5.85546875" style="42" customWidth="1"/>
    <col min="13830" max="13830" width="17.140625" style="42" customWidth="1"/>
    <col min="13831" max="13831" width="11.140625" style="42" customWidth="1"/>
    <col min="13832" max="13832" width="11.7109375" style="42" customWidth="1"/>
    <col min="13833" max="13833" width="13.42578125" style="42" customWidth="1"/>
    <col min="13834" max="13834" width="16.28515625" style="42" customWidth="1"/>
    <col min="13835" max="13835" width="15.85546875" style="42" customWidth="1"/>
    <col min="13836" max="13836" width="22.7109375" style="42" customWidth="1"/>
    <col min="13837" max="13837" width="9.42578125" style="42" customWidth="1"/>
    <col min="13838" max="13838" width="11.28515625" style="42" customWidth="1"/>
    <col min="13839" max="13839" width="17.42578125" style="42" customWidth="1"/>
    <col min="13840" max="13840" width="53" style="42" customWidth="1"/>
    <col min="13841" max="14080" width="40.85546875" style="42"/>
    <col min="14081" max="14081" width="4.85546875" style="42" customWidth="1"/>
    <col min="14082" max="14082" width="6.42578125" style="42" customWidth="1"/>
    <col min="14083" max="14083" width="47.42578125" style="42" customWidth="1"/>
    <col min="14084" max="14084" width="9" style="42" customWidth="1"/>
    <col min="14085" max="14085" width="5.85546875" style="42" customWidth="1"/>
    <col min="14086" max="14086" width="17.140625" style="42" customWidth="1"/>
    <col min="14087" max="14087" width="11.140625" style="42" customWidth="1"/>
    <col min="14088" max="14088" width="11.7109375" style="42" customWidth="1"/>
    <col min="14089" max="14089" width="13.42578125" style="42" customWidth="1"/>
    <col min="14090" max="14090" width="16.28515625" style="42" customWidth="1"/>
    <col min="14091" max="14091" width="15.85546875" style="42" customWidth="1"/>
    <col min="14092" max="14092" width="22.7109375" style="42" customWidth="1"/>
    <col min="14093" max="14093" width="9.42578125" style="42" customWidth="1"/>
    <col min="14094" max="14094" width="11.28515625" style="42" customWidth="1"/>
    <col min="14095" max="14095" width="17.42578125" style="42" customWidth="1"/>
    <col min="14096" max="14096" width="53" style="42" customWidth="1"/>
    <col min="14097" max="14336" width="40.85546875" style="42"/>
    <col min="14337" max="14337" width="4.85546875" style="42" customWidth="1"/>
    <col min="14338" max="14338" width="6.42578125" style="42" customWidth="1"/>
    <col min="14339" max="14339" width="47.42578125" style="42" customWidth="1"/>
    <col min="14340" max="14340" width="9" style="42" customWidth="1"/>
    <col min="14341" max="14341" width="5.85546875" style="42" customWidth="1"/>
    <col min="14342" max="14342" width="17.140625" style="42" customWidth="1"/>
    <col min="14343" max="14343" width="11.140625" style="42" customWidth="1"/>
    <col min="14344" max="14344" width="11.7109375" style="42" customWidth="1"/>
    <col min="14345" max="14345" width="13.42578125" style="42" customWidth="1"/>
    <col min="14346" max="14346" width="16.28515625" style="42" customWidth="1"/>
    <col min="14347" max="14347" width="15.85546875" style="42" customWidth="1"/>
    <col min="14348" max="14348" width="22.7109375" style="42" customWidth="1"/>
    <col min="14349" max="14349" width="9.42578125" style="42" customWidth="1"/>
    <col min="14350" max="14350" width="11.28515625" style="42" customWidth="1"/>
    <col min="14351" max="14351" width="17.42578125" style="42" customWidth="1"/>
    <col min="14352" max="14352" width="53" style="42" customWidth="1"/>
    <col min="14353" max="14592" width="40.85546875" style="42"/>
    <col min="14593" max="14593" width="4.85546875" style="42" customWidth="1"/>
    <col min="14594" max="14594" width="6.42578125" style="42" customWidth="1"/>
    <col min="14595" max="14595" width="47.42578125" style="42" customWidth="1"/>
    <col min="14596" max="14596" width="9" style="42" customWidth="1"/>
    <col min="14597" max="14597" width="5.85546875" style="42" customWidth="1"/>
    <col min="14598" max="14598" width="17.140625" style="42" customWidth="1"/>
    <col min="14599" max="14599" width="11.140625" style="42" customWidth="1"/>
    <col min="14600" max="14600" width="11.7109375" style="42" customWidth="1"/>
    <col min="14601" max="14601" width="13.42578125" style="42" customWidth="1"/>
    <col min="14602" max="14602" width="16.28515625" style="42" customWidth="1"/>
    <col min="14603" max="14603" width="15.85546875" style="42" customWidth="1"/>
    <col min="14604" max="14604" width="22.7109375" style="42" customWidth="1"/>
    <col min="14605" max="14605" width="9.42578125" style="42" customWidth="1"/>
    <col min="14606" max="14606" width="11.28515625" style="42" customWidth="1"/>
    <col min="14607" max="14607" width="17.42578125" style="42" customWidth="1"/>
    <col min="14608" max="14608" width="53" style="42" customWidth="1"/>
    <col min="14609" max="14848" width="40.85546875" style="42"/>
    <col min="14849" max="14849" width="4.85546875" style="42" customWidth="1"/>
    <col min="14850" max="14850" width="6.42578125" style="42" customWidth="1"/>
    <col min="14851" max="14851" width="47.42578125" style="42" customWidth="1"/>
    <col min="14852" max="14852" width="9" style="42" customWidth="1"/>
    <col min="14853" max="14853" width="5.85546875" style="42" customWidth="1"/>
    <col min="14854" max="14854" width="17.140625" style="42" customWidth="1"/>
    <col min="14855" max="14855" width="11.140625" style="42" customWidth="1"/>
    <col min="14856" max="14856" width="11.7109375" style="42" customWidth="1"/>
    <col min="14857" max="14857" width="13.42578125" style="42" customWidth="1"/>
    <col min="14858" max="14858" width="16.28515625" style="42" customWidth="1"/>
    <col min="14859" max="14859" width="15.85546875" style="42" customWidth="1"/>
    <col min="14860" max="14860" width="22.7109375" style="42" customWidth="1"/>
    <col min="14861" max="14861" width="9.42578125" style="42" customWidth="1"/>
    <col min="14862" max="14862" width="11.28515625" style="42" customWidth="1"/>
    <col min="14863" max="14863" width="17.42578125" style="42" customWidth="1"/>
    <col min="14864" max="14864" width="53" style="42" customWidth="1"/>
    <col min="14865" max="15104" width="40.85546875" style="42"/>
    <col min="15105" max="15105" width="4.85546875" style="42" customWidth="1"/>
    <col min="15106" max="15106" width="6.42578125" style="42" customWidth="1"/>
    <col min="15107" max="15107" width="47.42578125" style="42" customWidth="1"/>
    <col min="15108" max="15108" width="9" style="42" customWidth="1"/>
    <col min="15109" max="15109" width="5.85546875" style="42" customWidth="1"/>
    <col min="15110" max="15110" width="17.140625" style="42" customWidth="1"/>
    <col min="15111" max="15111" width="11.140625" style="42" customWidth="1"/>
    <col min="15112" max="15112" width="11.7109375" style="42" customWidth="1"/>
    <col min="15113" max="15113" width="13.42578125" style="42" customWidth="1"/>
    <col min="15114" max="15114" width="16.28515625" style="42" customWidth="1"/>
    <col min="15115" max="15115" width="15.85546875" style="42" customWidth="1"/>
    <col min="15116" max="15116" width="22.7109375" style="42" customWidth="1"/>
    <col min="15117" max="15117" width="9.42578125" style="42" customWidth="1"/>
    <col min="15118" max="15118" width="11.28515625" style="42" customWidth="1"/>
    <col min="15119" max="15119" width="17.42578125" style="42" customWidth="1"/>
    <col min="15120" max="15120" width="53" style="42" customWidth="1"/>
    <col min="15121" max="15360" width="40.85546875" style="42"/>
    <col min="15361" max="15361" width="4.85546875" style="42" customWidth="1"/>
    <col min="15362" max="15362" width="6.42578125" style="42" customWidth="1"/>
    <col min="15363" max="15363" width="47.42578125" style="42" customWidth="1"/>
    <col min="15364" max="15364" width="9" style="42" customWidth="1"/>
    <col min="15365" max="15365" width="5.85546875" style="42" customWidth="1"/>
    <col min="15366" max="15366" width="17.140625" style="42" customWidth="1"/>
    <col min="15367" max="15367" width="11.140625" style="42" customWidth="1"/>
    <col min="15368" max="15368" width="11.7109375" style="42" customWidth="1"/>
    <col min="15369" max="15369" width="13.42578125" style="42" customWidth="1"/>
    <col min="15370" max="15370" width="16.28515625" style="42" customWidth="1"/>
    <col min="15371" max="15371" width="15.85546875" style="42" customWidth="1"/>
    <col min="15372" max="15372" width="22.7109375" style="42" customWidth="1"/>
    <col min="15373" max="15373" width="9.42578125" style="42" customWidth="1"/>
    <col min="15374" max="15374" width="11.28515625" style="42" customWidth="1"/>
    <col min="15375" max="15375" width="17.42578125" style="42" customWidth="1"/>
    <col min="15376" max="15376" width="53" style="42" customWidth="1"/>
    <col min="15377" max="15616" width="40.85546875" style="42"/>
    <col min="15617" max="15617" width="4.85546875" style="42" customWidth="1"/>
    <col min="15618" max="15618" width="6.42578125" style="42" customWidth="1"/>
    <col min="15619" max="15619" width="47.42578125" style="42" customWidth="1"/>
    <col min="15620" max="15620" width="9" style="42" customWidth="1"/>
    <col min="15621" max="15621" width="5.85546875" style="42" customWidth="1"/>
    <col min="15622" max="15622" width="17.140625" style="42" customWidth="1"/>
    <col min="15623" max="15623" width="11.140625" style="42" customWidth="1"/>
    <col min="15624" max="15624" width="11.7109375" style="42" customWidth="1"/>
    <col min="15625" max="15625" width="13.42578125" style="42" customWidth="1"/>
    <col min="15626" max="15626" width="16.28515625" style="42" customWidth="1"/>
    <col min="15627" max="15627" width="15.85546875" style="42" customWidth="1"/>
    <col min="15628" max="15628" width="22.7109375" style="42" customWidth="1"/>
    <col min="15629" max="15629" width="9.42578125" style="42" customWidth="1"/>
    <col min="15630" max="15630" width="11.28515625" style="42" customWidth="1"/>
    <col min="15631" max="15631" width="17.42578125" style="42" customWidth="1"/>
    <col min="15632" max="15632" width="53" style="42" customWidth="1"/>
    <col min="15633" max="15872" width="40.85546875" style="42"/>
    <col min="15873" max="15873" width="4.85546875" style="42" customWidth="1"/>
    <col min="15874" max="15874" width="6.42578125" style="42" customWidth="1"/>
    <col min="15875" max="15875" width="47.42578125" style="42" customWidth="1"/>
    <col min="15876" max="15876" width="9" style="42" customWidth="1"/>
    <col min="15877" max="15877" width="5.85546875" style="42" customWidth="1"/>
    <col min="15878" max="15878" width="17.140625" style="42" customWidth="1"/>
    <col min="15879" max="15879" width="11.140625" style="42" customWidth="1"/>
    <col min="15880" max="15880" width="11.7109375" style="42" customWidth="1"/>
    <col min="15881" max="15881" width="13.42578125" style="42" customWidth="1"/>
    <col min="15882" max="15882" width="16.28515625" style="42" customWidth="1"/>
    <col min="15883" max="15883" width="15.85546875" style="42" customWidth="1"/>
    <col min="15884" max="15884" width="22.7109375" style="42" customWidth="1"/>
    <col min="15885" max="15885" width="9.42578125" style="42" customWidth="1"/>
    <col min="15886" max="15886" width="11.28515625" style="42" customWidth="1"/>
    <col min="15887" max="15887" width="17.42578125" style="42" customWidth="1"/>
    <col min="15888" max="15888" width="53" style="42" customWidth="1"/>
    <col min="15889" max="16128" width="40.85546875" style="42"/>
    <col min="16129" max="16129" width="4.85546875" style="42" customWidth="1"/>
    <col min="16130" max="16130" width="6.42578125" style="42" customWidth="1"/>
    <col min="16131" max="16131" width="47.42578125" style="42" customWidth="1"/>
    <col min="16132" max="16132" width="9" style="42" customWidth="1"/>
    <col min="16133" max="16133" width="5.85546875" style="42" customWidth="1"/>
    <col min="16134" max="16134" width="17.140625" style="42" customWidth="1"/>
    <col min="16135" max="16135" width="11.140625" style="42" customWidth="1"/>
    <col min="16136" max="16136" width="11.7109375" style="42" customWidth="1"/>
    <col min="16137" max="16137" width="13.42578125" style="42" customWidth="1"/>
    <col min="16138" max="16138" width="16.28515625" style="42" customWidth="1"/>
    <col min="16139" max="16139" width="15.85546875" style="42" customWidth="1"/>
    <col min="16140" max="16140" width="22.7109375" style="42" customWidth="1"/>
    <col min="16141" max="16141" width="9.42578125" style="42" customWidth="1"/>
    <col min="16142" max="16142" width="11.28515625" style="42" customWidth="1"/>
    <col min="16143" max="16143" width="17.42578125" style="42" customWidth="1"/>
    <col min="16144" max="16144" width="53" style="42" customWidth="1"/>
    <col min="16145" max="16384" width="40.85546875" style="42"/>
  </cols>
  <sheetData>
    <row r="2" spans="1:17" ht="18.75" x14ac:dyDescent="0.2">
      <c r="B2" s="41" t="s">
        <v>89</v>
      </c>
      <c r="D2" s="42">
        <v>3</v>
      </c>
      <c r="E2" s="42">
        <v>4</v>
      </c>
      <c r="F2" s="42">
        <v>5</v>
      </c>
      <c r="G2" s="42">
        <v>6</v>
      </c>
      <c r="H2" s="42">
        <v>7</v>
      </c>
      <c r="I2" s="42">
        <v>8</v>
      </c>
      <c r="J2" s="42">
        <v>9</v>
      </c>
    </row>
    <row r="4" spans="1:17" ht="45.75" customHeight="1" x14ac:dyDescent="0.2">
      <c r="B4" s="78" t="s">
        <v>79</v>
      </c>
      <c r="C4" s="79"/>
      <c r="D4" s="79"/>
      <c r="E4" s="79"/>
      <c r="F4" s="79"/>
      <c r="G4" s="79"/>
      <c r="H4" s="79"/>
      <c r="I4" s="79"/>
      <c r="J4" s="79"/>
      <c r="K4" s="79"/>
      <c r="L4" s="80"/>
      <c r="M4" s="81" t="s">
        <v>36</v>
      </c>
      <c r="N4" s="82"/>
      <c r="O4" s="83"/>
      <c r="P4" s="83"/>
      <c r="Q4" s="84"/>
    </row>
    <row r="5" spans="1:17" ht="45.75" customHeight="1" thickBot="1" x14ac:dyDescent="0.25">
      <c r="A5" s="43"/>
      <c r="B5" s="44"/>
      <c r="C5" s="60" t="s">
        <v>37</v>
      </c>
      <c r="D5" s="60" t="s">
        <v>38</v>
      </c>
      <c r="E5" s="60" t="s">
        <v>39</v>
      </c>
      <c r="F5" s="60" t="s">
        <v>40</v>
      </c>
      <c r="G5" s="60" t="s">
        <v>41</v>
      </c>
      <c r="H5" s="60" t="s">
        <v>42</v>
      </c>
      <c r="I5" s="60" t="s">
        <v>43</v>
      </c>
      <c r="J5" s="60" t="s">
        <v>44</v>
      </c>
      <c r="K5" s="60" t="s">
        <v>45</v>
      </c>
      <c r="L5" s="60" t="s">
        <v>46</v>
      </c>
      <c r="M5" s="60" t="s">
        <v>47</v>
      </c>
      <c r="N5" s="60" t="s">
        <v>48</v>
      </c>
      <c r="O5" s="60" t="s">
        <v>49</v>
      </c>
      <c r="P5" s="60" t="s">
        <v>50</v>
      </c>
      <c r="Q5" s="60" t="s">
        <v>51</v>
      </c>
    </row>
    <row r="6" spans="1:17" ht="28.5" x14ac:dyDescent="0.2">
      <c r="A6" s="43"/>
      <c r="B6" s="45" t="s">
        <v>14</v>
      </c>
      <c r="C6" s="47"/>
      <c r="D6" s="48">
        <f>VLOOKUP($B6,[1]Tariffs!$A$15:$I$81,D$2,FALSE)</f>
        <v>1</v>
      </c>
      <c r="E6" s="53">
        <f>VLOOKUP($B6,[2]Tariffs!$A$1:$I$65536,E$2,FALSE)</f>
        <v>2.3559999999999999</v>
      </c>
      <c r="F6" s="53">
        <f>VLOOKUP($B6,[2]Tariffs!$A$1:$I$65536,F$2,FALSE)</f>
        <v>0</v>
      </c>
      <c r="G6" s="53">
        <f>VLOOKUP($B6,[2]Tariffs!$A$1:$I$65536,G$2,FALSE)</f>
        <v>0</v>
      </c>
      <c r="H6" s="53">
        <f>VLOOKUP($B6,[2]Tariffs!$A$1:$I$65536,H$2,FALSE)</f>
        <v>3.64</v>
      </c>
      <c r="I6" s="53">
        <f>VLOOKUP($B6,[2]Tariffs!$A$1:$I$65536,I$2,FALSE)</f>
        <v>0</v>
      </c>
      <c r="J6" s="53">
        <f>VLOOKUP($B6,[2]Tariffs!$A$1:$I$65536,J$2,FALSE)</f>
        <v>0</v>
      </c>
      <c r="K6" s="53">
        <f>I6</f>
        <v>0</v>
      </c>
      <c r="L6" s="61"/>
      <c r="M6" s="62">
        <f>VLOOKUP(B6,[2]Summary!$A$1:$O$65536,9,FALSE)</f>
        <v>2.717139427008715</v>
      </c>
      <c r="N6" s="62">
        <f>VLOOKUP(B6,[3]Summary!$A$1:$O$65536,9,FALSE)</f>
        <v>2.6535746429912321</v>
      </c>
      <c r="O6" s="63">
        <f>M6/N6-1</f>
        <v>2.3954398337869831E-2</v>
      </c>
      <c r="P6" s="64">
        <f>VLOOKUP(B6,[2]Summary!$A$1:$O$65536,10,FALSE)</f>
        <v>99.961155518936479</v>
      </c>
      <c r="Q6" s="65" t="str">
        <f>'Detailed Breakdown'!AW52&amp;" and "&amp;'Detailed Breakdown'!AX52</f>
        <v>Gone up mainly due to Table 1076: allowed revenue, and Gone down mainly due to Table 1022 - 1028: service model inputs,</v>
      </c>
    </row>
    <row r="7" spans="1:17" ht="42.75" x14ac:dyDescent="0.2">
      <c r="A7" s="43"/>
      <c r="B7" s="46" t="s">
        <v>15</v>
      </c>
      <c r="C7" s="47"/>
      <c r="D7" s="48">
        <f>VLOOKUP($B7,[1]Tariffs!$A$15:$I$81,D$2,FALSE)</f>
        <v>2</v>
      </c>
      <c r="E7" s="53">
        <f>VLOOKUP($B7,[2]Tariffs!$A$1:$I$65536,E$2,FALSE)</f>
        <v>2.6760000000000002</v>
      </c>
      <c r="F7" s="53">
        <f>VLOOKUP($B7,[2]Tariffs!$A$1:$I$65536,F$2,FALSE)</f>
        <v>8.3000000000000004E-2</v>
      </c>
      <c r="G7" s="53">
        <f>VLOOKUP($B7,[2]Tariffs!$A$1:$I$65536,G$2,FALSE)</f>
        <v>0</v>
      </c>
      <c r="H7" s="53">
        <f>VLOOKUP($B7,[2]Tariffs!$A$1:$I$65536,H$2,FALSE)</f>
        <v>3.64</v>
      </c>
      <c r="I7" s="53">
        <f>VLOOKUP($B7,[2]Tariffs!$A$1:$I$65536,I$2,FALSE)</f>
        <v>0</v>
      </c>
      <c r="J7" s="53">
        <f>VLOOKUP($B7,[2]Tariffs!$A$1:$I$65536,J$2,FALSE)</f>
        <v>0</v>
      </c>
      <c r="K7" s="49">
        <f>I7</f>
        <v>0</v>
      </c>
      <c r="L7" s="61"/>
      <c r="M7" s="62">
        <f>VLOOKUP(B7,[2]Summary!$A$1:$O$65536,9,FALSE)</f>
        <v>1.8059574454526388</v>
      </c>
      <c r="N7" s="62">
        <f>VLOOKUP(B7,[3]Summary!$A$1:$O$65536,9,FALSE)</f>
        <v>1.7877642580035555</v>
      </c>
      <c r="O7" s="63">
        <f t="shared" ref="O7:O9" si="0">M7/N7-1</f>
        <v>1.0176502504530394E-2</v>
      </c>
      <c r="P7" s="64">
        <f>VLOOKUP(B7,[2]Summary!$A$1:$O$65536,10,FALSE)</f>
        <v>101.17551188701113</v>
      </c>
      <c r="Q7" s="65" t="str">
        <f>'Detailed Breakdown'!AW53&amp;" and "&amp;'Detailed Breakdown'!AX53</f>
        <v>Gone up mainly due to Table 1076: allowed revenue, and Gone down mainly due to Table 1022 - 1028: service model inputs,Table 1041: load characteristics (Coincidence Factor),</v>
      </c>
    </row>
    <row r="8" spans="1:17" ht="42.75" x14ac:dyDescent="0.2">
      <c r="A8" s="43"/>
      <c r="B8" s="46" t="s">
        <v>16</v>
      </c>
      <c r="C8" s="47"/>
      <c r="D8" s="48">
        <f>VLOOKUP($B8,[1]Tariffs!$A$15:$I$81,D$2,FALSE)</f>
        <v>2</v>
      </c>
      <c r="E8" s="53">
        <f>VLOOKUP($B8,[2]Tariffs!$A$1:$I$65536,E$2,FALSE)</f>
        <v>0.18099999999999999</v>
      </c>
      <c r="F8" s="53">
        <f>VLOOKUP($B8,[2]Tariffs!$A$1:$I$65536,F$2,FALSE)</f>
        <v>0</v>
      </c>
      <c r="G8" s="53">
        <f>VLOOKUP($B8,[2]Tariffs!$A$1:$I$65536,G$2,FALSE)</f>
        <v>0</v>
      </c>
      <c r="H8" s="53">
        <f>VLOOKUP($B8,[2]Tariffs!$A$1:$I$65536,H$2,FALSE)</f>
        <v>0</v>
      </c>
      <c r="I8" s="53">
        <f>VLOOKUP($B8,[2]Tariffs!$A$1:$I$65536,I$2,FALSE)</f>
        <v>0</v>
      </c>
      <c r="J8" s="53">
        <f>VLOOKUP($B8,[2]Tariffs!$A$1:$I$65536,J$2,FALSE)</f>
        <v>0</v>
      </c>
      <c r="K8" s="49">
        <f t="shared" ref="K8:K31" si="1">I8</f>
        <v>0</v>
      </c>
      <c r="L8" s="61"/>
      <c r="M8" s="62">
        <f>VLOOKUP(B8,[2]Summary!$A$1:$O$65536,9,FALSE)</f>
        <v>0.18099999999999999</v>
      </c>
      <c r="N8" s="62">
        <f>VLOOKUP(B8,[3]Summary!$A$1:$O$65536,9,FALSE)</f>
        <v>0.20100000000000001</v>
      </c>
      <c r="O8" s="63">
        <f t="shared" si="0"/>
        <v>-9.9502487562189157E-2</v>
      </c>
      <c r="P8" s="64" t="str">
        <f>VLOOKUP(B8,[2]Summary!$A$1:$O$65536,10,FALSE)</f>
        <v/>
      </c>
      <c r="Q8" s="65" t="str">
        <f>'Detailed Breakdown'!AW54&amp;" and "&amp;'Detailed Breakdown'!AX54</f>
        <v>Gone up mainly due to Table 1022 - 1028: service model inputs,Table 1076: allowed revenue, and Gone down mainly due to Table 1069: Peaking probabailities,</v>
      </c>
    </row>
    <row r="9" spans="1:17" ht="57" x14ac:dyDescent="0.2">
      <c r="A9" s="43"/>
      <c r="B9" s="46" t="s">
        <v>17</v>
      </c>
      <c r="C9" s="47"/>
      <c r="D9" s="48">
        <f>VLOOKUP($B9,[1]Tariffs!$A$15:$I$81,D$2,FALSE)</f>
        <v>3</v>
      </c>
      <c r="E9" s="53">
        <f>VLOOKUP($B9,[2]Tariffs!$A$1:$I$65536,E$2,FALSE)</f>
        <v>1.968</v>
      </c>
      <c r="F9" s="53">
        <f>VLOOKUP($B9,[2]Tariffs!$A$1:$I$65536,F$2,FALSE)</f>
        <v>0</v>
      </c>
      <c r="G9" s="53">
        <f>VLOOKUP($B9,[2]Tariffs!$A$1:$I$65536,G$2,FALSE)</f>
        <v>0</v>
      </c>
      <c r="H9" s="53">
        <f>VLOOKUP($B9,[2]Tariffs!$A$1:$I$65536,H$2,FALSE)</f>
        <v>6.21</v>
      </c>
      <c r="I9" s="53">
        <f>VLOOKUP($B9,[2]Tariffs!$A$1:$I$65536,I$2,FALSE)</f>
        <v>0</v>
      </c>
      <c r="J9" s="53">
        <f>VLOOKUP($B9,[2]Tariffs!$A$1:$I$65536,J$2,FALSE)</f>
        <v>0</v>
      </c>
      <c r="K9" s="49">
        <f t="shared" si="1"/>
        <v>0</v>
      </c>
      <c r="L9" s="61"/>
      <c r="M9" s="62">
        <f>VLOOKUP(B9,[2]Summary!$A$1:$O$65536,9,FALSE)</f>
        <v>2.1511863903370694</v>
      </c>
      <c r="N9" s="62">
        <f>VLOOKUP(B9,[3]Summary!$A$1:$O$65536,9,FALSE)</f>
        <v>1.904826621228831</v>
      </c>
      <c r="O9" s="63">
        <f t="shared" si="0"/>
        <v>0.12933448449460894</v>
      </c>
      <c r="P9" s="64">
        <f>VLOOKUP(B9,[2]Summary!$A$1:$O$65536,10,FALSE)</f>
        <v>266.17624937559714</v>
      </c>
      <c r="Q9" s="65" t="str">
        <f>'Detailed Breakdown'!AW55&amp;" and "&amp;'Detailed Breakdown'!AX55</f>
        <v>Gone up mainly due to Table 1022 - 1028: service model inputs,Table 1041: load characteristics (Coincidence Factor),Table 1076: allowed revenue, and No factors contributing to greater than 2% downward change.</v>
      </c>
    </row>
    <row r="10" spans="1:17" ht="57" x14ac:dyDescent="0.2">
      <c r="A10" s="43"/>
      <c r="B10" s="46" t="s">
        <v>18</v>
      </c>
      <c r="C10" s="47"/>
      <c r="D10" s="48">
        <f>VLOOKUP($B10,[1]Tariffs!$A$15:$I$81,D$2,FALSE)</f>
        <v>4</v>
      </c>
      <c r="E10" s="53">
        <f>VLOOKUP($B10,[2]Tariffs!$A$1:$I$65536,E$2,FALSE)</f>
        <v>2.282</v>
      </c>
      <c r="F10" s="53">
        <f>VLOOKUP($B10,[2]Tariffs!$A$1:$I$65536,F$2,FALSE)</f>
        <v>7.3999999999999996E-2</v>
      </c>
      <c r="G10" s="53">
        <f>VLOOKUP($B10,[2]Tariffs!$A$1:$I$65536,G$2,FALSE)</f>
        <v>0</v>
      </c>
      <c r="H10" s="53">
        <f>VLOOKUP($B10,[2]Tariffs!$A$1:$I$65536,H$2,FALSE)</f>
        <v>6.21</v>
      </c>
      <c r="I10" s="53">
        <f>VLOOKUP($B10,[2]Tariffs!$A$1:$I$65536,I$2,FALSE)</f>
        <v>0</v>
      </c>
      <c r="J10" s="53">
        <f>VLOOKUP($B10,[2]Tariffs!$A$1:$I$65536,J$2,FALSE)</f>
        <v>0</v>
      </c>
      <c r="K10" s="49">
        <f t="shared" si="1"/>
        <v>0</v>
      </c>
      <c r="L10" s="61"/>
      <c r="M10" s="62">
        <f>VLOOKUP(B10,[2]Summary!$A$1:$O$65536,9,FALSE)</f>
        <v>1.7281162557989846</v>
      </c>
      <c r="N10" s="62">
        <f>VLOOKUP(B10,[3]Summary!$A$1:$O$65536,9,FALSE)</f>
        <v>1.5490149698453595</v>
      </c>
      <c r="O10" s="63">
        <f>M10/N10-1</f>
        <v>0.11562269535168213</v>
      </c>
      <c r="P10" s="64">
        <f>VLOOKUP(B10,[2]Summary!$A$1:$O$65536,10,FALSE)</f>
        <v>369.68636303769085</v>
      </c>
      <c r="Q10" s="65" t="str">
        <f>'Detailed Breakdown'!AW56&amp;" and "&amp;'Detailed Breakdown'!AX56</f>
        <v>Gone up mainly due to Table 1022 - 1028: service model inputs,Table 1041: load characteristics (Coincidence Factor),Table 1076: allowed revenue, and Gone down mainly due to Table 1041: load characteristics (Load Factor),</v>
      </c>
    </row>
    <row r="11" spans="1:17" ht="42.75" x14ac:dyDescent="0.2">
      <c r="A11" s="43"/>
      <c r="B11" s="46" t="s">
        <v>19</v>
      </c>
      <c r="C11" s="47"/>
      <c r="D11" s="48">
        <f>VLOOKUP($B11,[1]Tariffs!$A$15:$I$81,D$2,FALSE)</f>
        <v>4</v>
      </c>
      <c r="E11" s="53">
        <f>VLOOKUP($B11,[2]Tariffs!$A$1:$I$65536,E$2,FALSE)</f>
        <v>0.318</v>
      </c>
      <c r="F11" s="53">
        <f>VLOOKUP($B11,[2]Tariffs!$A$1:$I$65536,F$2,FALSE)</f>
        <v>0</v>
      </c>
      <c r="G11" s="53">
        <f>VLOOKUP($B11,[2]Tariffs!$A$1:$I$65536,G$2,FALSE)</f>
        <v>0</v>
      </c>
      <c r="H11" s="53">
        <f>VLOOKUP($B11,[2]Tariffs!$A$1:$I$65536,H$2,FALSE)</f>
        <v>0</v>
      </c>
      <c r="I11" s="53">
        <f>VLOOKUP($B11,[2]Tariffs!$A$1:$I$65536,I$2,FALSE)</f>
        <v>0</v>
      </c>
      <c r="J11" s="53">
        <f>VLOOKUP($B11,[2]Tariffs!$A$1:$I$65536,J$2,FALSE)</f>
        <v>0</v>
      </c>
      <c r="K11" s="49">
        <f t="shared" si="1"/>
        <v>0</v>
      </c>
      <c r="L11" s="61"/>
      <c r="M11" s="62">
        <f>VLOOKUP(B11,[2]Summary!$A$1:$O$65536,9,FALSE)</f>
        <v>0.318</v>
      </c>
      <c r="N11" s="62">
        <f>VLOOKUP(B11,[3]Summary!$A$1:$O$65536,9,FALSE)</f>
        <v>0.313</v>
      </c>
      <c r="O11" s="63">
        <f t="shared" ref="O11:O13" si="2">M11/N11-1</f>
        <v>1.5974440894568787E-2</v>
      </c>
      <c r="P11" s="64" t="str">
        <f>VLOOKUP(B11,[2]Summary!$A$1:$O$65536,10,FALSE)</f>
        <v/>
      </c>
      <c r="Q11" s="65" t="str">
        <f>'Detailed Breakdown'!AW57&amp;" and "&amp;'Detailed Breakdown'!AX57</f>
        <v>Gone up mainly due to Table 1022 - 1028: service model inputs,Table 1076: allowed revenue, and Gone down mainly due to Table 1069: Peaking probabailities,</v>
      </c>
    </row>
    <row r="12" spans="1:17" ht="28.5" x14ac:dyDescent="0.2">
      <c r="A12" s="43"/>
      <c r="B12" s="46" t="s">
        <v>20</v>
      </c>
      <c r="C12" s="47"/>
      <c r="D12" s="48" t="str">
        <f>VLOOKUP($B12,[1]Tariffs!$A$15:$I$81,D$2,FALSE)</f>
        <v>5-8</v>
      </c>
      <c r="E12" s="53">
        <f>VLOOKUP($B12,[2]Tariffs!$A$1:$I$65536,E$2,FALSE)</f>
        <v>2.222</v>
      </c>
      <c r="F12" s="53">
        <f>VLOOKUP($B12,[2]Tariffs!$A$1:$I$65536,F$2,FALSE)</f>
        <v>7.0000000000000007E-2</v>
      </c>
      <c r="G12" s="53">
        <f>VLOOKUP($B12,[2]Tariffs!$A$1:$I$65536,G$2,FALSE)</f>
        <v>0</v>
      </c>
      <c r="H12" s="53">
        <f>VLOOKUP($B12,[2]Tariffs!$A$1:$I$65536,H$2,FALSE)</f>
        <v>33</v>
      </c>
      <c r="I12" s="53">
        <f>VLOOKUP($B12,[2]Tariffs!$A$1:$I$65536,I$2,FALSE)</f>
        <v>0</v>
      </c>
      <c r="J12" s="53">
        <f>VLOOKUP($B12,[2]Tariffs!$A$1:$I$65536,J$2,FALSE)</f>
        <v>0</v>
      </c>
      <c r="K12" s="49">
        <f t="shared" si="1"/>
        <v>0</v>
      </c>
      <c r="L12" s="61"/>
      <c r="M12" s="62">
        <f>VLOOKUP(B12,[2]Summary!$A$1:$O$65536,9,FALSE)</f>
        <v>1.9284689266465487</v>
      </c>
      <c r="N12" s="62">
        <f>VLOOKUP(B12,[3]Summary!$A$1:$O$65536,9,FALSE)</f>
        <v>1.755748937424422</v>
      </c>
      <c r="O12" s="63">
        <f t="shared" si="2"/>
        <v>9.8373967678714092E-2</v>
      </c>
      <c r="P12" s="64">
        <f>VLOOKUP(B12,[2]Summary!$A$1:$O$65536,10,FALSE)</f>
        <v>1758.9601633608254</v>
      </c>
      <c r="Q12" s="65" t="str">
        <f>'Detailed Breakdown'!AW58&amp;" and "&amp;'Detailed Breakdown'!AX58</f>
        <v>Gone up mainly due to Table 1076: allowed revenue, and No factors contributing to greater than 2% downward change.</v>
      </c>
    </row>
    <row r="13" spans="1:17" ht="42.75" x14ac:dyDescent="0.2">
      <c r="A13" s="43"/>
      <c r="B13" s="46" t="s">
        <v>21</v>
      </c>
      <c r="C13" s="47"/>
      <c r="D13" s="48" t="str">
        <f>VLOOKUP($B13,[1]Tariffs!$A$15:$I$81,D$2,FALSE)</f>
        <v>5-8</v>
      </c>
      <c r="E13" s="53">
        <f>VLOOKUP($B13,[2]Tariffs!$A$1:$I$65536,E$2,FALSE)</f>
        <v>2.1709999999999998</v>
      </c>
      <c r="F13" s="53">
        <f>VLOOKUP($B13,[2]Tariffs!$A$1:$I$65536,F$2,FALSE)</f>
        <v>6.0999999999999999E-2</v>
      </c>
      <c r="G13" s="53">
        <f>VLOOKUP($B13,[2]Tariffs!$A$1:$I$65536,G$2,FALSE)</f>
        <v>0</v>
      </c>
      <c r="H13" s="53">
        <f>VLOOKUP($B13,[2]Tariffs!$A$1:$I$65536,H$2,FALSE)</f>
        <v>36.549999999999997</v>
      </c>
      <c r="I13" s="53">
        <f>VLOOKUP($B13,[2]Tariffs!$A$1:$I$65536,I$2,FALSE)</f>
        <v>0</v>
      </c>
      <c r="J13" s="53">
        <f>VLOOKUP($B13,[2]Tariffs!$A$1:$I$65536,J$2,FALSE)</f>
        <v>0</v>
      </c>
      <c r="K13" s="49">
        <f t="shared" si="1"/>
        <v>0</v>
      </c>
      <c r="L13" s="61"/>
      <c r="M13" s="62">
        <f>VLOOKUP(B13,[2]Summary!$A$1:$O$65536,9,FALSE)</f>
        <v>1.7231557006967908</v>
      </c>
      <c r="N13" s="62">
        <f>VLOOKUP(B13,[3]Summary!$A$1:$O$65536,9,FALSE)</f>
        <v>1.6422141719721925</v>
      </c>
      <c r="O13" s="63">
        <f t="shared" si="2"/>
        <v>4.9288046654348827E-2</v>
      </c>
      <c r="P13" s="64">
        <f>VLOOKUP(B13,[2]Summary!$A$1:$O$65536,10,FALSE)</f>
        <v>1795.1185325347096</v>
      </c>
      <c r="Q13" s="65" t="str">
        <f>'Detailed Breakdown'!AW59&amp;" and "&amp;'Detailed Breakdown'!AX59</f>
        <v>Gone up mainly due to Table 1053: volumes and mpans etc forecast,Table 1076: allowed revenue, and No factors contributing to greater than 2% downward change.</v>
      </c>
    </row>
    <row r="14" spans="1:17" ht="57" x14ac:dyDescent="0.2">
      <c r="A14" s="43"/>
      <c r="B14" s="46" t="s">
        <v>22</v>
      </c>
      <c r="C14" s="47"/>
      <c r="D14" s="48" t="str">
        <f>VLOOKUP($B14,[1]Tariffs!$A$15:$I$81,D$2,FALSE)</f>
        <v>5-8</v>
      </c>
      <c r="E14" s="53">
        <f>VLOOKUP($B14,[2]Tariffs!$A$1:$I$65536,E$2,FALSE)</f>
        <v>1.2649999999999999</v>
      </c>
      <c r="F14" s="53">
        <f>VLOOKUP($B14,[2]Tariffs!$A$1:$I$65536,F$2,FALSE)</f>
        <v>1.7000000000000001E-2</v>
      </c>
      <c r="G14" s="53">
        <f>VLOOKUP($B14,[2]Tariffs!$A$1:$I$65536,G$2,FALSE)</f>
        <v>0</v>
      </c>
      <c r="H14" s="53">
        <f>VLOOKUP($B14,[2]Tariffs!$A$1:$I$65536,H$2,FALSE)</f>
        <v>294.14</v>
      </c>
      <c r="I14" s="53">
        <f>VLOOKUP($B14,[2]Tariffs!$A$1:$I$65536,I$2,FALSE)</f>
        <v>0</v>
      </c>
      <c r="J14" s="53">
        <f>VLOOKUP($B14,[2]Tariffs!$A$1:$I$65536,J$2,FALSE)</f>
        <v>0</v>
      </c>
      <c r="K14" s="49">
        <f t="shared" si="1"/>
        <v>0</v>
      </c>
      <c r="L14" s="61"/>
      <c r="M14" s="62">
        <f>VLOOKUP(B14,[2]Summary!$A$1:$O$65536,9,FALSE)</f>
        <v>1.6430509814658063</v>
      </c>
      <c r="N14" s="62">
        <f>VLOOKUP(B14,[3]Summary!$A$1:$O$65536,9,FALSE)</f>
        <v>1.5273473436338711</v>
      </c>
      <c r="O14" s="63">
        <f>M14/N14-1</f>
        <v>7.5754633230089352E-2</v>
      </c>
      <c r="P14" s="64">
        <f>VLOOKUP(B14,[2]Summary!$A$1:$O$65536,10,FALSE)</f>
        <v>2697.6614472797755</v>
      </c>
      <c r="Q14" s="65" t="str">
        <f>'Detailed Breakdown'!AW60&amp;" and "&amp;'Detailed Breakdown'!AX60</f>
        <v>Gone up mainly due to Table 1041: load characteristics (Load Factor),Table 1041: load characteristics (Coincidence Factor),Table 1076: allowed revenue, and Gone down mainly due to Table 1022 - 1028: service model inputs,</v>
      </c>
    </row>
    <row r="15" spans="1:17" ht="57" x14ac:dyDescent="0.2">
      <c r="A15" s="43"/>
      <c r="B15" s="46" t="s">
        <v>23</v>
      </c>
      <c r="C15" s="47"/>
      <c r="D15" s="48">
        <f>VLOOKUP($B15,[1]Tariffs!$A$15:$I$81,D$2,FALSE)</f>
        <v>0</v>
      </c>
      <c r="E15" s="53">
        <f>VLOOKUP($B15,[2]Tariffs!$A$1:$I$65536,E$2,FALSE)</f>
        <v>11.07</v>
      </c>
      <c r="F15" s="53">
        <f>VLOOKUP($B15,[2]Tariffs!$A$1:$I$65536,F$2,FALSE)</f>
        <v>0.59299999999999997</v>
      </c>
      <c r="G15" s="53">
        <f>VLOOKUP($B15,[2]Tariffs!$A$1:$I$65536,G$2,FALSE)</f>
        <v>4.9000000000000002E-2</v>
      </c>
      <c r="H15" s="53">
        <f>VLOOKUP($B15,[2]Tariffs!$A$1:$I$65536,H$2,FALSE)</f>
        <v>8.6999999999999993</v>
      </c>
      <c r="I15" s="53">
        <f>VLOOKUP($B15,[2]Tariffs!$A$1:$I$65536,I$2,FALSE)</f>
        <v>3.23</v>
      </c>
      <c r="J15" s="53">
        <f>VLOOKUP($B15,[2]Tariffs!$A$1:$I$65536,J$2,FALSE)</f>
        <v>0.39300000000000002</v>
      </c>
      <c r="K15" s="49">
        <f t="shared" si="1"/>
        <v>3.23</v>
      </c>
      <c r="L15" s="66"/>
      <c r="M15" s="62">
        <f>VLOOKUP(B15,[2]Summary!$A$1:$O$65536,9,FALSE)</f>
        <v>2.1481820961051028</v>
      </c>
      <c r="N15" s="62">
        <f>VLOOKUP(B15,[3]Summary!$A$1:$O$65536,9,FALSE)</f>
        <v>1.9068876896861144</v>
      </c>
      <c r="O15" s="63">
        <f t="shared" ref="O15:O24" si="3">M15/N15-1</f>
        <v>0.12653834188772128</v>
      </c>
      <c r="P15" s="64">
        <f>VLOOKUP(B15,[2]Summary!$A$1:$O$65536,10,FALSE)</f>
        <v>6782.9848569787055</v>
      </c>
      <c r="Q15" s="65" t="str">
        <f>'Detailed Breakdown'!AW61&amp;" and "&amp;'Detailed Breakdown'!AX61</f>
        <v>Gone up mainly due to Table 1022 - 1028: service model inputs,Table 1041: load characteristics (Coincidence Factor),Table 1076: allowed revenue, and No factors contributing to greater than 2% downward change.</v>
      </c>
    </row>
    <row r="16" spans="1:17" ht="57" x14ac:dyDescent="0.2">
      <c r="A16" s="43"/>
      <c r="B16" s="46" t="s">
        <v>24</v>
      </c>
      <c r="C16" s="47"/>
      <c r="D16" s="48">
        <f>VLOOKUP($B16,[1]Tariffs!$A$15:$I$81,D$2,FALSE)</f>
        <v>0</v>
      </c>
      <c r="E16" s="53">
        <f>VLOOKUP($B16,[2]Tariffs!$A$1:$I$65536,E$2,FALSE)</f>
        <v>9.3279999999999994</v>
      </c>
      <c r="F16" s="53">
        <f>VLOOKUP($B16,[2]Tariffs!$A$1:$I$65536,F$2,FALSE)</f>
        <v>0.46400000000000002</v>
      </c>
      <c r="G16" s="53">
        <f>VLOOKUP($B16,[2]Tariffs!$A$1:$I$65536,G$2,FALSE)</f>
        <v>2.8000000000000001E-2</v>
      </c>
      <c r="H16" s="53">
        <f>VLOOKUP($B16,[2]Tariffs!$A$1:$I$65536,H$2,FALSE)</f>
        <v>6.39</v>
      </c>
      <c r="I16" s="53">
        <f>VLOOKUP($B16,[2]Tariffs!$A$1:$I$65536,I$2,FALSE)</f>
        <v>4.0999999999999996</v>
      </c>
      <c r="J16" s="53">
        <f>VLOOKUP($B16,[2]Tariffs!$A$1:$I$65536,J$2,FALSE)</f>
        <v>0.32</v>
      </c>
      <c r="K16" s="49">
        <f t="shared" si="1"/>
        <v>4.0999999999999996</v>
      </c>
      <c r="L16" s="66"/>
      <c r="M16" s="62">
        <f>VLOOKUP(B16,[2]Summary!$A$1:$O$65536,9,FALSE)</f>
        <v>2.2187864923152527</v>
      </c>
      <c r="N16" s="62">
        <f>VLOOKUP(B16,[3]Summary!$A$1:$O$65536,9,FALSE)</f>
        <v>2.2476951559313694</v>
      </c>
      <c r="O16" s="63">
        <f t="shared" si="3"/>
        <v>-1.2861469910557255E-2</v>
      </c>
      <c r="P16" s="64">
        <f>VLOOKUP(B16,[2]Summary!$A$1:$O$65536,10,FALSE)</f>
        <v>15564.582672974348</v>
      </c>
      <c r="Q16" s="65" t="str">
        <f>'Detailed Breakdown'!AW62&amp;" and "&amp;'Detailed Breakdown'!AX62</f>
        <v>Gone up mainly due to Table 1022 - 1028: service model inputs,Table 1041: load characteristics (Coincidence Factor),Table 1076: allowed revenue, and No factors contributing to greater than 2% downward change.</v>
      </c>
    </row>
    <row r="17" spans="1:17" ht="42.75" x14ac:dyDescent="0.2">
      <c r="A17" s="43"/>
      <c r="B17" s="46" t="s">
        <v>25</v>
      </c>
      <c r="C17" s="47"/>
      <c r="D17" s="48">
        <f>VLOOKUP($B17,[1]Tariffs!$A$15:$I$81,D$2,FALSE)</f>
        <v>0</v>
      </c>
      <c r="E17" s="53">
        <f>VLOOKUP($B17,[2]Tariffs!$A$1:$I$65536,E$2,FALSE)</f>
        <v>6.8520000000000003</v>
      </c>
      <c r="F17" s="53">
        <f>VLOOKUP($B17,[2]Tariffs!$A$1:$I$65536,F$2,FALSE)</f>
        <v>0.30199999999999999</v>
      </c>
      <c r="G17" s="53">
        <f>VLOOKUP($B17,[2]Tariffs!$A$1:$I$65536,G$2,FALSE)</f>
        <v>1.4999999999999999E-2</v>
      </c>
      <c r="H17" s="53">
        <f>VLOOKUP($B17,[2]Tariffs!$A$1:$I$65536,H$2,FALSE)</f>
        <v>65.099999999999994</v>
      </c>
      <c r="I17" s="53">
        <f>VLOOKUP($B17,[2]Tariffs!$A$1:$I$65536,I$2,FALSE)</f>
        <v>4.57</v>
      </c>
      <c r="J17" s="53">
        <f>VLOOKUP($B17,[2]Tariffs!$A$1:$I$65536,J$2,FALSE)</f>
        <v>0.21199999999999999</v>
      </c>
      <c r="K17" s="49">
        <f t="shared" si="1"/>
        <v>4.57</v>
      </c>
      <c r="L17" s="66"/>
      <c r="M17" s="62">
        <f>VLOOKUP(B17,[2]Summary!$A$1:$O$65536,9,FALSE)</f>
        <v>1.4558251184713125</v>
      </c>
      <c r="N17" s="62">
        <f>VLOOKUP(B17,[3]Summary!$A$1:$O$65536,9,FALSE)</f>
        <v>1.3407412189267962</v>
      </c>
      <c r="O17" s="63">
        <f t="shared" si="3"/>
        <v>8.5836027057209385E-2</v>
      </c>
      <c r="P17" s="64">
        <f>VLOOKUP(B17,[2]Summary!$A$1:$O$65536,10,FALSE)</f>
        <v>30864.724927913328</v>
      </c>
      <c r="Q17" s="65" t="str">
        <f>'Detailed Breakdown'!AW63&amp;" and "&amp;'Detailed Breakdown'!AX63</f>
        <v>Gone up mainly due to Table 1022 - 1028: service model inputs,Table 1076: allowed revenue, and No factors contributing to greater than 2% downward change.</v>
      </c>
    </row>
    <row r="18" spans="1:17" x14ac:dyDescent="0.2">
      <c r="A18" s="43"/>
      <c r="B18" s="46"/>
      <c r="C18" s="47"/>
      <c r="D18" s="48"/>
      <c r="E18" s="53"/>
      <c r="F18" s="53"/>
      <c r="G18" s="53"/>
      <c r="H18" s="53"/>
      <c r="I18" s="53"/>
      <c r="J18" s="53"/>
      <c r="K18" s="49"/>
      <c r="L18" s="66"/>
      <c r="M18" s="62"/>
      <c r="N18" s="62"/>
      <c r="O18" s="63"/>
      <c r="P18" s="64"/>
      <c r="Q18" s="65"/>
    </row>
    <row r="19" spans="1:17" ht="28.5" x14ac:dyDescent="0.2">
      <c r="A19" s="43"/>
      <c r="B19" s="46" t="s">
        <v>80</v>
      </c>
      <c r="C19" s="47"/>
      <c r="D19" s="48">
        <f>VLOOKUP($B19,[1]Tariffs!$A$15:$I$81,D$2,FALSE)</f>
        <v>8</v>
      </c>
      <c r="E19" s="53">
        <f>VLOOKUP($B19,[2]Tariffs!$A$1:$I$65536,E$2,FALSE)</f>
        <v>2.0209999999999999</v>
      </c>
      <c r="F19" s="53">
        <f>VLOOKUP($B19,[2]Tariffs!$A$1:$I$65536,F$2,FALSE)</f>
        <v>0</v>
      </c>
      <c r="G19" s="53">
        <f>VLOOKUP($B19,[2]Tariffs!$A$1:$I$65536,G$2,FALSE)</f>
        <v>0</v>
      </c>
      <c r="H19" s="53">
        <f>VLOOKUP($B19,[2]Tariffs!$A$1:$I$65536,H$2,FALSE)</f>
        <v>0</v>
      </c>
      <c r="I19" s="53">
        <f>VLOOKUP($B19,[2]Tariffs!$A$1:$I$65536,I$2,FALSE)</f>
        <v>0</v>
      </c>
      <c r="J19" s="53">
        <f>VLOOKUP($B19,[2]Tariffs!$A$1:$I$65536,J$2,FALSE)</f>
        <v>0</v>
      </c>
      <c r="K19" s="49">
        <f t="shared" si="1"/>
        <v>0</v>
      </c>
      <c r="L19" s="66"/>
      <c r="M19" s="62">
        <f>VLOOKUP(B19,[2]Summary!$A$1:$O$65536,9,FALSE)</f>
        <v>2.0209999999999999</v>
      </c>
      <c r="N19" s="62">
        <f>VLOOKUP(B19,[3]Summary!$A$1:$O$65536,9,FALSE)</f>
        <v>1.9240000000000002</v>
      </c>
      <c r="O19" s="63">
        <f t="shared" si="3"/>
        <v>5.0415800415800183E-2</v>
      </c>
      <c r="P19" s="64" t="str">
        <f>VLOOKUP(B19,[2]Summary!$A$1:$O$65536,10,FALSE)</f>
        <v/>
      </c>
      <c r="Q19" s="65" t="str">
        <f>'Detailed Breakdown'!AW65&amp;" and "&amp;'Detailed Breakdown'!AX65</f>
        <v>Gone up mainly due to Table 1076: allowed revenue, and Gone down mainly due to Table 1022 - 1028: service model inputs,</v>
      </c>
    </row>
    <row r="20" spans="1:17" ht="42.75" x14ac:dyDescent="0.2">
      <c r="A20" s="43"/>
      <c r="B20" s="46" t="s">
        <v>81</v>
      </c>
      <c r="C20" s="47"/>
      <c r="D20" s="48">
        <f>VLOOKUP($B20,[1]Tariffs!$A$15:$I$81,D$2,FALSE)</f>
        <v>1</v>
      </c>
      <c r="E20" s="53">
        <f>VLOOKUP($B20,[2]Tariffs!$A$1:$I$65536,E$2,FALSE)</f>
        <v>2.6240000000000001</v>
      </c>
      <c r="F20" s="53">
        <f>VLOOKUP($B20,[2]Tariffs!$A$1:$I$65536,F$2,FALSE)</f>
        <v>0</v>
      </c>
      <c r="G20" s="53">
        <f>VLOOKUP($B20,[2]Tariffs!$A$1:$I$65536,G$2,FALSE)</f>
        <v>0</v>
      </c>
      <c r="H20" s="53">
        <f>VLOOKUP($B20,[2]Tariffs!$A$1:$I$65536,H$2,FALSE)</f>
        <v>0</v>
      </c>
      <c r="I20" s="53">
        <f>VLOOKUP($B20,[2]Tariffs!$A$1:$I$65536,I$2,FALSE)</f>
        <v>0</v>
      </c>
      <c r="J20" s="53">
        <f>VLOOKUP($B20,[2]Tariffs!$A$1:$I$65536,J$2,FALSE)</f>
        <v>0</v>
      </c>
      <c r="K20" s="49">
        <f t="shared" si="1"/>
        <v>0</v>
      </c>
      <c r="L20" s="66"/>
      <c r="M20" s="62">
        <f>VLOOKUP(B20,[2]Summary!$A$1:$O$65536,9,FALSE)</f>
        <v>2.6240000000000001</v>
      </c>
      <c r="N20" s="62">
        <f>VLOOKUP(B20,[3]Summary!$A$1:$O$65536,9,FALSE)</f>
        <v>2.3690000000000007</v>
      </c>
      <c r="O20" s="63">
        <f t="shared" si="3"/>
        <v>0.10764035457999133</v>
      </c>
      <c r="P20" s="64" t="str">
        <f>VLOOKUP(B20,[2]Summary!$A$1:$O$65536,10,FALSE)</f>
        <v/>
      </c>
      <c r="Q20" s="65" t="str">
        <f>'Detailed Breakdown'!AW66&amp;" and "&amp;'Detailed Breakdown'!AX66</f>
        <v>Gone up mainly due to Table 1069: Peaking probabailities,Table 1076: allowed revenue, and No factors contributing to greater than 2% downward change.</v>
      </c>
    </row>
    <row r="21" spans="1:17" ht="42.75" x14ac:dyDescent="0.2">
      <c r="A21" s="43"/>
      <c r="B21" s="46" t="s">
        <v>82</v>
      </c>
      <c r="C21" s="47"/>
      <c r="D21" s="48">
        <f>VLOOKUP($B21,[1]Tariffs!$A$15:$I$81,D$2,FALSE)</f>
        <v>1</v>
      </c>
      <c r="E21" s="53">
        <f>VLOOKUP($B21,[2]Tariffs!$A$1:$I$65536,E$2,FALSE)</f>
        <v>4.4009999999999998</v>
      </c>
      <c r="F21" s="53">
        <f>VLOOKUP($B21,[2]Tariffs!$A$1:$I$65536,F$2,FALSE)</f>
        <v>0</v>
      </c>
      <c r="G21" s="53">
        <f>VLOOKUP($B21,[2]Tariffs!$A$1:$I$65536,G$2,FALSE)</f>
        <v>0</v>
      </c>
      <c r="H21" s="53">
        <f>VLOOKUP($B21,[2]Tariffs!$A$1:$I$65536,H$2,FALSE)</f>
        <v>0</v>
      </c>
      <c r="I21" s="53">
        <f>VLOOKUP($B21,[2]Tariffs!$A$1:$I$65536,I$2,FALSE)</f>
        <v>0</v>
      </c>
      <c r="J21" s="53">
        <f>VLOOKUP($B21,[2]Tariffs!$A$1:$I$65536,J$2,FALSE)</f>
        <v>0</v>
      </c>
      <c r="K21" s="49">
        <f t="shared" si="1"/>
        <v>0</v>
      </c>
      <c r="L21" s="66"/>
      <c r="M21" s="62">
        <f>VLOOKUP(B21,[2]Summary!$A$1:$O$65536,9,FALSE)</f>
        <v>4.4009999999999998</v>
      </c>
      <c r="N21" s="62">
        <f>VLOOKUP(B21,[3]Summary!$A$1:$O$65536,9,FALSE)</f>
        <v>3.9310000000000005</v>
      </c>
      <c r="O21" s="63">
        <f t="shared" si="3"/>
        <v>0.11956245230221296</v>
      </c>
      <c r="P21" s="64" t="str">
        <f>VLOOKUP(B21,[2]Summary!$A$1:$O$65536,10,FALSE)</f>
        <v/>
      </c>
      <c r="Q21" s="65" t="str">
        <f>'Detailed Breakdown'!AW67&amp;" and "&amp;'Detailed Breakdown'!AX67</f>
        <v>Gone up mainly due to Table 1069: Peaking probabailities,Table 1076: allowed revenue, and No factors contributing to greater than 2% downward change.</v>
      </c>
    </row>
    <row r="22" spans="1:17" ht="57" x14ac:dyDescent="0.2">
      <c r="A22" s="43"/>
      <c r="B22" s="46" t="s">
        <v>83</v>
      </c>
      <c r="C22" s="47"/>
      <c r="D22" s="48">
        <f>VLOOKUP($B22,[1]Tariffs!$A$15:$I$81,D$2,FALSE)</f>
        <v>1</v>
      </c>
      <c r="E22" s="53">
        <f>VLOOKUP($B22,[2]Tariffs!$A$1:$I$65536,E$2,FALSE)</f>
        <v>1.577</v>
      </c>
      <c r="F22" s="53">
        <f>VLOOKUP($B22,[2]Tariffs!$A$1:$I$65536,F$2,FALSE)</f>
        <v>0</v>
      </c>
      <c r="G22" s="53">
        <f>VLOOKUP($B22,[2]Tariffs!$A$1:$I$65536,G$2,FALSE)</f>
        <v>0</v>
      </c>
      <c r="H22" s="53">
        <f>VLOOKUP($B22,[2]Tariffs!$A$1:$I$65536,H$2,FALSE)</f>
        <v>0</v>
      </c>
      <c r="I22" s="53">
        <f>VLOOKUP($B22,[2]Tariffs!$A$1:$I$65536,I$2,FALSE)</f>
        <v>0</v>
      </c>
      <c r="J22" s="53">
        <f>VLOOKUP($B22,[2]Tariffs!$A$1:$I$65536,J$2,FALSE)</f>
        <v>0</v>
      </c>
      <c r="K22" s="49">
        <f t="shared" si="1"/>
        <v>0</v>
      </c>
      <c r="L22" s="61"/>
      <c r="M22" s="62">
        <f>VLOOKUP(B22,[2]Summary!$A$1:$O$65536,9,FALSE)</f>
        <v>1.577</v>
      </c>
      <c r="N22" s="62">
        <f>VLOOKUP(B22,[3]Summary!$A$1:$O$65536,9,FALSE)</f>
        <v>1.6689999999999998</v>
      </c>
      <c r="O22" s="63">
        <f t="shared" si="3"/>
        <v>-5.5122828040742866E-2</v>
      </c>
      <c r="P22" s="64" t="str">
        <f>VLOOKUP(B22,[2]Summary!$A$1:$O$65536,10,FALSE)</f>
        <v/>
      </c>
      <c r="Q22" s="65" t="str">
        <f>'Detailed Breakdown'!AW68&amp;" and "&amp;'Detailed Breakdown'!AX68</f>
        <v>Gone up mainly due to Table 1076: allowed revenue, and Gone down mainly due to Table 1022 - 1028: service model inputs,Table 1059: Otex,Table 1061/1062: TPR data,Table 1069: Peaking probabailities,</v>
      </c>
    </row>
    <row r="23" spans="1:17" ht="42.75" x14ac:dyDescent="0.2">
      <c r="A23" s="43"/>
      <c r="B23" s="46" t="s">
        <v>27</v>
      </c>
      <c r="C23" s="47"/>
      <c r="D23" s="48">
        <f>VLOOKUP($B23,[1]Tariffs!$A$15:$I$81,D$2,FALSE)</f>
        <v>0</v>
      </c>
      <c r="E23" s="53">
        <f>VLOOKUP($B23,[2]Tariffs!$A$1:$I$65536,E$2,FALSE)</f>
        <v>39.298000000000002</v>
      </c>
      <c r="F23" s="53">
        <f>VLOOKUP($B23,[2]Tariffs!$A$1:$I$65536,F$2,FALSE)</f>
        <v>1.2170000000000001</v>
      </c>
      <c r="G23" s="53">
        <f>VLOOKUP($B23,[2]Tariffs!$A$1:$I$65536,G$2,FALSE)</f>
        <v>0.67100000000000004</v>
      </c>
      <c r="H23" s="53">
        <f>VLOOKUP($B23,[2]Tariffs!$A$1:$I$65536,H$2,FALSE)</f>
        <v>0</v>
      </c>
      <c r="I23" s="53">
        <f>VLOOKUP($B23,[2]Tariffs!$A$1:$I$65536,I$2,FALSE)</f>
        <v>0</v>
      </c>
      <c r="J23" s="53">
        <f>VLOOKUP($B23,[2]Tariffs!$A$1:$I$65536,J$2,FALSE)</f>
        <v>0</v>
      </c>
      <c r="K23" s="49">
        <f t="shared" si="1"/>
        <v>0</v>
      </c>
      <c r="L23" s="61"/>
      <c r="M23" s="62">
        <f>VLOOKUP(B23,[2]Summary!$A$1:$O$65536,9,FALSE)</f>
        <v>2.600024779941092</v>
      </c>
      <c r="N23" s="62">
        <f>VLOOKUP(B23,[3]Summary!$A$1:$O$65536,9,FALSE)</f>
        <v>2.3539098240474656</v>
      </c>
      <c r="O23" s="63">
        <f t="shared" si="3"/>
        <v>0.10455581321736451</v>
      </c>
      <c r="P23" s="64" t="str">
        <f>VLOOKUP(B23,[2]Summary!$A$1:$O$65536,10,FALSE)</f>
        <v/>
      </c>
      <c r="Q23" s="65" t="str">
        <f>'Detailed Breakdown'!AW69&amp;" and "&amp;'Detailed Breakdown'!AX69</f>
        <v>Gone up mainly due to Table 1069: Peaking probabailities,Table 1076: allowed revenue, and No factors contributing to greater than 2% downward change.</v>
      </c>
    </row>
    <row r="24" spans="1:17" ht="15" customHeight="1" x14ac:dyDescent="0.2">
      <c r="A24" s="43"/>
      <c r="B24" s="46" t="s">
        <v>52</v>
      </c>
      <c r="C24" s="47"/>
      <c r="D24" s="48">
        <f>VLOOKUP($B24,[1]Tariffs!$A$15:$I$81,D$2,FALSE)</f>
        <v>8</v>
      </c>
      <c r="E24" s="53">
        <f>VLOOKUP($B24,[2]Tariffs!$A$1:$I$65536,E$2,FALSE)</f>
        <v>-0.625</v>
      </c>
      <c r="F24" s="53">
        <f>VLOOKUP($B24,[2]Tariffs!$A$1:$I$65536,F$2,FALSE)</f>
        <v>0</v>
      </c>
      <c r="G24" s="53">
        <f>VLOOKUP($B24,[2]Tariffs!$A$1:$I$65536,G$2,FALSE)</f>
        <v>0</v>
      </c>
      <c r="H24" s="53">
        <f>VLOOKUP($B24,[2]Tariffs!$A$1:$I$65536,H$2,FALSE)</f>
        <v>0</v>
      </c>
      <c r="I24" s="53">
        <f>VLOOKUP($B24,[2]Tariffs!$A$1:$I$65536,I$2,FALSE)</f>
        <v>0</v>
      </c>
      <c r="J24" s="53">
        <f>VLOOKUP($B24,[2]Tariffs!$A$1:$I$65536,J$2,FALSE)</f>
        <v>0</v>
      </c>
      <c r="K24" s="49">
        <f t="shared" si="1"/>
        <v>0</v>
      </c>
      <c r="L24" s="61"/>
      <c r="M24" s="62">
        <f>VLOOKUP(B24,[2]Summary!$A$1:$O$65536,9,FALSE)</f>
        <v>-0.625</v>
      </c>
      <c r="N24" s="62">
        <f>VLOOKUP(B24,[3]Summary!$A$1:$O$65536,9,FALSE)</f>
        <v>-0.70200000000000007</v>
      </c>
      <c r="O24" s="63">
        <f t="shared" si="3"/>
        <v>-0.10968660968660982</v>
      </c>
      <c r="P24" s="64" t="str">
        <f>VLOOKUP(B24,[2]Summary!$A$1:$O$65536,10,FALSE)</f>
        <v/>
      </c>
      <c r="Q24" s="67"/>
    </row>
    <row r="25" spans="1:17" ht="15" customHeight="1" x14ac:dyDescent="0.2">
      <c r="A25" s="43"/>
      <c r="B25" s="46" t="s">
        <v>53</v>
      </c>
      <c r="C25" s="47"/>
      <c r="D25" s="48">
        <f>VLOOKUP($B25,[1]Tariffs!$A$15:$I$81,D$2,FALSE)</f>
        <v>8</v>
      </c>
      <c r="E25" s="53">
        <f>VLOOKUP($B25,[2]Tariffs!$A$1:$I$65536,E$2,FALSE)</f>
        <v>-0.51600000000000001</v>
      </c>
      <c r="F25" s="53">
        <f>VLOOKUP($B25,[2]Tariffs!$A$1:$I$65536,F$2,FALSE)</f>
        <v>0</v>
      </c>
      <c r="G25" s="53">
        <f>VLOOKUP($B25,[2]Tariffs!$A$1:$I$65536,G$2,FALSE)</f>
        <v>0</v>
      </c>
      <c r="H25" s="53">
        <f>VLOOKUP($B25,[2]Tariffs!$A$1:$I$65536,H$2,FALSE)</f>
        <v>0</v>
      </c>
      <c r="I25" s="53">
        <f>VLOOKUP($B25,[2]Tariffs!$A$1:$I$65536,I$2,FALSE)</f>
        <v>0</v>
      </c>
      <c r="J25" s="53">
        <f>VLOOKUP($B25,[2]Tariffs!$A$1:$I$65536,J$2,FALSE)</f>
        <v>0</v>
      </c>
      <c r="K25" s="49">
        <f t="shared" si="1"/>
        <v>0</v>
      </c>
      <c r="L25" s="61"/>
      <c r="M25" s="62" t="str">
        <f>VLOOKUP(B25,[2]Summary!$A$1:$O$65536,9,FALSE)</f>
        <v/>
      </c>
      <c r="N25" s="62" t="str">
        <f>VLOOKUP(B25,[3]Summary!$A$1:$O$65536,9,FALSE)</f>
        <v/>
      </c>
      <c r="O25" s="63" t="e">
        <f t="shared" ref="O25:O31" si="4">M25/N25-1</f>
        <v>#VALUE!</v>
      </c>
      <c r="P25" s="64" t="str">
        <f>VLOOKUP(B25,[2]Summary!$A$1:$O$65536,10,FALSE)</f>
        <v/>
      </c>
      <c r="Q25" s="67"/>
    </row>
    <row r="26" spans="1:17" x14ac:dyDescent="0.2">
      <c r="A26" s="43"/>
      <c r="B26" s="46" t="s">
        <v>54</v>
      </c>
      <c r="C26" s="47"/>
      <c r="D26" s="48">
        <f>VLOOKUP($B26,[1]Tariffs!$A$15:$I$81,D$2,FALSE)</f>
        <v>0</v>
      </c>
      <c r="E26" s="53">
        <f>VLOOKUP($B26,[2]Tariffs!$A$1:$I$65536,E$2,FALSE)</f>
        <v>-0.625</v>
      </c>
      <c r="F26" s="53">
        <f>VLOOKUP($B26,[2]Tariffs!$A$1:$I$65536,F$2,FALSE)</f>
        <v>0</v>
      </c>
      <c r="G26" s="53">
        <f>VLOOKUP($B26,[2]Tariffs!$A$1:$I$65536,G$2,FALSE)</f>
        <v>0</v>
      </c>
      <c r="H26" s="53">
        <f>VLOOKUP($B26,[2]Tariffs!$A$1:$I$65536,H$2,FALSE)</f>
        <v>0</v>
      </c>
      <c r="I26" s="53">
        <f>VLOOKUP($B26,[2]Tariffs!$A$1:$I$65536,I$2,FALSE)</f>
        <v>0</v>
      </c>
      <c r="J26" s="53">
        <f>VLOOKUP($B26,[2]Tariffs!$A$1:$I$65536,J$2,FALSE)</f>
        <v>0.25900000000000001</v>
      </c>
      <c r="K26" s="49">
        <f t="shared" si="1"/>
        <v>0</v>
      </c>
      <c r="L26" s="61"/>
      <c r="M26" s="62">
        <f>VLOOKUP(B26,[2]Summary!$A$1:$O$65536,9,FALSE)</f>
        <v>-0.60174007867197843</v>
      </c>
      <c r="N26" s="62">
        <f>VLOOKUP(B26,[3]Summary!$A$1:$O$65536,9,FALSE)</f>
        <v>-0.6006095768612747</v>
      </c>
      <c r="O26" s="63">
        <f t="shared" si="4"/>
        <v>1.8822573835928225E-3</v>
      </c>
      <c r="P26" s="64">
        <f>VLOOKUP(B26,[2]Summary!$A$1:$O$65536,10,FALSE)</f>
        <v>-76.199266470588228</v>
      </c>
      <c r="Q26" s="67"/>
    </row>
    <row r="27" spans="1:17" ht="15" customHeight="1" x14ac:dyDescent="0.2">
      <c r="A27" s="43"/>
      <c r="B27" s="46" t="s">
        <v>55</v>
      </c>
      <c r="C27" s="47"/>
      <c r="D27" s="48">
        <f>VLOOKUP($B27,[1]Tariffs!$A$15:$I$81,D$2,FALSE)</f>
        <v>0</v>
      </c>
      <c r="E27" s="53">
        <f>VLOOKUP($B27,[2]Tariffs!$A$1:$I$65536,E$2,FALSE)</f>
        <v>-5.2169999999999996</v>
      </c>
      <c r="F27" s="53">
        <f>VLOOKUP($B27,[2]Tariffs!$A$1:$I$65536,F$2,FALSE)</f>
        <v>-0.41699999999999998</v>
      </c>
      <c r="G27" s="53">
        <f>VLOOKUP($B27,[2]Tariffs!$A$1:$I$65536,G$2,FALSE)</f>
        <v>-4.7E-2</v>
      </c>
      <c r="H27" s="53">
        <f>VLOOKUP($B27,[2]Tariffs!$A$1:$I$65536,H$2,FALSE)</f>
        <v>0</v>
      </c>
      <c r="I27" s="53">
        <f>VLOOKUP($B27,[2]Tariffs!$A$1:$I$65536,I$2,FALSE)</f>
        <v>0</v>
      </c>
      <c r="J27" s="53">
        <f>VLOOKUP($B27,[2]Tariffs!$A$1:$I$65536,J$2,FALSE)</f>
        <v>0.25900000000000001</v>
      </c>
      <c r="K27" s="49">
        <f t="shared" si="1"/>
        <v>0</v>
      </c>
      <c r="L27" s="61"/>
      <c r="M27" s="62">
        <f>VLOOKUP(B27,[2]Summary!$A$1:$O$65536,9,FALSE)</f>
        <v>-0.6441219257749633</v>
      </c>
      <c r="N27" s="62">
        <f>VLOOKUP(B27,[3]Summary!$A$1:$O$65536,9,FALSE)</f>
        <v>-0.71499692085408728</v>
      </c>
      <c r="O27" s="63">
        <f t="shared" si="4"/>
        <v>-9.9126294130695625E-2</v>
      </c>
      <c r="P27" s="64">
        <f>VLOOKUP(B27,[2]Summary!$A$1:$O$65536,10,FALSE)</f>
        <v>-259.87663606741575</v>
      </c>
      <c r="Q27" s="67"/>
    </row>
    <row r="28" spans="1:17" ht="15" customHeight="1" x14ac:dyDescent="0.2">
      <c r="A28" s="43"/>
      <c r="B28" s="46" t="s">
        <v>56</v>
      </c>
      <c r="C28" s="47"/>
      <c r="D28" s="48">
        <f>VLOOKUP($B28,[1]Tariffs!$A$15:$I$81,D$2,FALSE)</f>
        <v>0</v>
      </c>
      <c r="E28" s="53">
        <f>VLOOKUP($B28,[2]Tariffs!$A$1:$I$65536,E$2,FALSE)</f>
        <v>-0.51600000000000001</v>
      </c>
      <c r="F28" s="53">
        <f>VLOOKUP($B28,[2]Tariffs!$A$1:$I$65536,F$2,FALSE)</f>
        <v>0</v>
      </c>
      <c r="G28" s="53">
        <f>VLOOKUP($B28,[2]Tariffs!$A$1:$I$65536,G$2,FALSE)</f>
        <v>0</v>
      </c>
      <c r="H28" s="53">
        <f>VLOOKUP($B28,[2]Tariffs!$A$1:$I$65536,H$2,FALSE)</f>
        <v>0</v>
      </c>
      <c r="I28" s="53">
        <f>VLOOKUP($B28,[2]Tariffs!$A$1:$I$65536,I$2,FALSE)</f>
        <v>0</v>
      </c>
      <c r="J28" s="53">
        <f>VLOOKUP($B28,[2]Tariffs!$A$1:$I$65536,J$2,FALSE)</f>
        <v>0.22800000000000001</v>
      </c>
      <c r="K28" s="49">
        <f t="shared" si="1"/>
        <v>0</v>
      </c>
      <c r="L28" s="61"/>
      <c r="M28" s="62">
        <f>VLOOKUP(B28,[2]Summary!$A$1:$O$65536,9,FALSE)</f>
        <v>-0.46606581469648567</v>
      </c>
      <c r="N28" s="62" t="str">
        <f>VLOOKUP(B28,[3]Summary!$A$1:$O$65536,9,FALSE)</f>
        <v/>
      </c>
      <c r="O28" s="63" t="e">
        <f t="shared" si="4"/>
        <v>#VALUE!</v>
      </c>
      <c r="P28" s="64">
        <f>VLOOKUP(B28,[2]Summary!$A$1:$O$65536,10,FALSE)</f>
        <v>-29.175720000000002</v>
      </c>
      <c r="Q28" s="67"/>
    </row>
    <row r="29" spans="1:17" ht="15" customHeight="1" x14ac:dyDescent="0.2">
      <c r="A29" s="43"/>
      <c r="B29" s="46" t="s">
        <v>57</v>
      </c>
      <c r="C29" s="47"/>
      <c r="D29" s="48">
        <f>VLOOKUP($B29,[1]Tariffs!$A$15:$I$81,D$2,FALSE)</f>
        <v>0</v>
      </c>
      <c r="E29" s="53">
        <f>VLOOKUP($B29,[2]Tariffs!$A$1:$I$65536,E$2,FALSE)</f>
        <v>-4.3170000000000002</v>
      </c>
      <c r="F29" s="53">
        <f>VLOOKUP($B29,[2]Tariffs!$A$1:$I$65536,F$2,FALSE)</f>
        <v>-0.34699999999999998</v>
      </c>
      <c r="G29" s="53">
        <f>VLOOKUP($B29,[2]Tariffs!$A$1:$I$65536,G$2,FALSE)</f>
        <v>-3.5999999999999997E-2</v>
      </c>
      <c r="H29" s="53">
        <f>VLOOKUP($B29,[2]Tariffs!$A$1:$I$65536,H$2,FALSE)</f>
        <v>0</v>
      </c>
      <c r="I29" s="53">
        <f>VLOOKUP($B29,[2]Tariffs!$A$1:$I$65536,I$2,FALSE)</f>
        <v>0</v>
      </c>
      <c r="J29" s="53">
        <f>VLOOKUP($B29,[2]Tariffs!$A$1:$I$65536,J$2,FALSE)</f>
        <v>0.22800000000000001</v>
      </c>
      <c r="K29" s="49">
        <f t="shared" si="1"/>
        <v>0</v>
      </c>
      <c r="L29" s="61"/>
      <c r="M29" s="62">
        <f>VLOOKUP(B29,[2]Summary!$A$1:$O$65536,9,FALSE)</f>
        <v>-0.3927053844868868</v>
      </c>
      <c r="N29" s="62">
        <f>VLOOKUP(B29,[3]Summary!$A$1:$O$65536,9,FALSE)</f>
        <v>2.7362038461538463</v>
      </c>
      <c r="O29" s="63">
        <f t="shared" si="4"/>
        <v>-1.1435219766388731</v>
      </c>
      <c r="P29" s="64">
        <f>VLOOKUP(B29,[2]Summary!$A$1:$O$65536,10,FALSE)</f>
        <v>-23.508653333333331</v>
      </c>
      <c r="Q29" s="67"/>
    </row>
    <row r="30" spans="1:17" x14ac:dyDescent="0.2">
      <c r="A30" s="43"/>
      <c r="B30" s="46" t="s">
        <v>58</v>
      </c>
      <c r="C30" s="47"/>
      <c r="D30" s="48">
        <f>VLOOKUP($B30,[1]Tariffs!$A$15:$I$81,D$2,FALSE)</f>
        <v>0</v>
      </c>
      <c r="E30" s="53">
        <f>VLOOKUP($B30,[2]Tariffs!$A$1:$I$65536,E$2,FALSE)</f>
        <v>-0.314</v>
      </c>
      <c r="F30" s="53">
        <f>VLOOKUP($B30,[2]Tariffs!$A$1:$I$65536,F$2,FALSE)</f>
        <v>0</v>
      </c>
      <c r="G30" s="53">
        <f>VLOOKUP($B30,[2]Tariffs!$A$1:$I$65536,G$2,FALSE)</f>
        <v>0</v>
      </c>
      <c r="H30" s="53">
        <f>VLOOKUP($B30,[2]Tariffs!$A$1:$I$65536,H$2,FALSE)</f>
        <v>31.99</v>
      </c>
      <c r="I30" s="53">
        <f>VLOOKUP($B30,[2]Tariffs!$A$1:$I$65536,I$2,FALSE)</f>
        <v>0</v>
      </c>
      <c r="J30" s="53">
        <f>VLOOKUP($B30,[2]Tariffs!$A$1:$I$65536,J$2,FALSE)</f>
        <v>0.186</v>
      </c>
      <c r="K30" s="49">
        <f t="shared" si="1"/>
        <v>0</v>
      </c>
      <c r="L30" s="61"/>
      <c r="M30" s="62">
        <f>VLOOKUP(B30,[2]Summary!$A$1:$O$65536,9,FALSE)</f>
        <v>-0.15080878910794232</v>
      </c>
      <c r="N30" s="62">
        <f>VLOOKUP(B30,[3]Summary!$A$1:$O$65536,9,FALSE)</f>
        <v>-0.28199546602250392</v>
      </c>
      <c r="O30" s="63">
        <f t="shared" si="4"/>
        <v>-0.46520846155764994</v>
      </c>
      <c r="P30" s="64">
        <f>VLOOKUP(B30,[2]Summary!$A$1:$O$65536,10,FALSE)</f>
        <v>-187.12721739130441</v>
      </c>
      <c r="Q30" s="67"/>
    </row>
    <row r="31" spans="1:17" x14ac:dyDescent="0.2">
      <c r="A31" s="43"/>
      <c r="B31" s="46" t="s">
        <v>59</v>
      </c>
      <c r="C31" s="47"/>
      <c r="D31" s="48">
        <f>VLOOKUP($B31,[1]Tariffs!$A$15:$I$81,D$2,FALSE)</f>
        <v>0</v>
      </c>
      <c r="E31" s="53">
        <f>VLOOKUP($B31,[2]Tariffs!$A$1:$I$65536,E$2,FALSE)</f>
        <v>-2.653</v>
      </c>
      <c r="F31" s="53">
        <f>VLOOKUP($B31,[2]Tariffs!$A$1:$I$65536,F$2,FALSE)</f>
        <v>-0.217</v>
      </c>
      <c r="G31" s="53">
        <f>VLOOKUP($B31,[2]Tariffs!$A$1:$I$65536,G$2,FALSE)</f>
        <v>-1.4999999999999999E-2</v>
      </c>
      <c r="H31" s="53">
        <f>VLOOKUP($B31,[2]Tariffs!$A$1:$I$65536,H$2,FALSE)</f>
        <v>31.99</v>
      </c>
      <c r="I31" s="53">
        <f>VLOOKUP($B31,[2]Tariffs!$A$1:$I$65536,I$2,FALSE)</f>
        <v>0</v>
      </c>
      <c r="J31" s="53">
        <f>VLOOKUP($B31,[2]Tariffs!$A$1:$I$65536,J$2,FALSE)</f>
        <v>0.186</v>
      </c>
      <c r="K31" s="49">
        <f t="shared" si="1"/>
        <v>0</v>
      </c>
      <c r="L31" s="61"/>
      <c r="M31" s="62">
        <f>VLOOKUP(B31,[2]Summary!$A$1:$O$65536,9,FALSE)</f>
        <v>-0.31351974504494584</v>
      </c>
      <c r="N31" s="62">
        <f>VLOOKUP(B31,[3]Summary!$A$1:$O$65536,9,FALSE)</f>
        <v>-0.38534079359936269</v>
      </c>
      <c r="O31" s="63">
        <f t="shared" si="4"/>
        <v>-0.18638319572541517</v>
      </c>
      <c r="P31" s="64">
        <f>VLOOKUP(B31,[2]Summary!$A$1:$O$65536,10,FALSE)</f>
        <v>-16915.280857471269</v>
      </c>
      <c r="Q31" s="67"/>
    </row>
    <row r="32" spans="1:17" x14ac:dyDescent="0.2">
      <c r="A32" s="43"/>
      <c r="B32" s="46"/>
      <c r="C32" s="47"/>
      <c r="D32" s="48"/>
      <c r="E32" s="53"/>
      <c r="F32" s="53"/>
      <c r="G32" s="53"/>
      <c r="H32" s="53"/>
      <c r="I32" s="53"/>
      <c r="J32" s="53"/>
      <c r="K32" s="49"/>
      <c r="L32" s="55"/>
      <c r="M32" s="50"/>
      <c r="N32" s="50"/>
      <c r="O32" s="51"/>
      <c r="P32" s="52"/>
      <c r="Q32" s="54"/>
    </row>
    <row r="33" spans="1:17" ht="15" customHeight="1" x14ac:dyDescent="0.2">
      <c r="A33" s="43"/>
      <c r="B33" s="46"/>
      <c r="C33" s="47"/>
      <c r="D33" s="48"/>
      <c r="E33" s="53"/>
      <c r="F33" s="53"/>
      <c r="G33" s="53"/>
      <c r="H33" s="53"/>
      <c r="I33" s="53"/>
      <c r="J33" s="53"/>
      <c r="K33" s="49"/>
      <c r="L33" s="55"/>
      <c r="M33" s="50"/>
      <c r="N33" s="50"/>
      <c r="O33" s="51"/>
      <c r="P33" s="52"/>
      <c r="Q33" s="54"/>
    </row>
  </sheetData>
  <mergeCells count="2">
    <mergeCell ref="B4:L4"/>
    <mergeCell ref="M4:Q4"/>
  </mergeCells>
  <conditionalFormatting sqref="K6:L33">
    <cfRule type="cellIs" dxfId="3" priority="5" stopIfTrue="1" operator="equal">
      <formula>0</formula>
    </cfRule>
    <cfRule type="cellIs" dxfId="2" priority="6" stopIfTrue="1" operator="equal">
      <formula>""</formula>
    </cfRule>
  </conditionalFormatting>
  <conditionalFormatting sqref="E6:J33">
    <cfRule type="cellIs" dxfId="1" priority="1" stopIfTrue="1" operator="equal">
      <formula>0</formula>
    </cfRule>
    <cfRule type="cellIs" dxfId="0" priority="2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Yeo, Simon M.</cp:lastModifiedBy>
  <cp:lastPrinted>2012-05-15T09:18:35Z</cp:lastPrinted>
  <dcterms:created xsi:type="dcterms:W3CDTF">2012-04-17T13:56:47Z</dcterms:created>
  <dcterms:modified xsi:type="dcterms:W3CDTF">2013-12-13T15:55:01Z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