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95" yWindow="285" windowWidth="14250" windowHeight="972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AV69" i="2" l="1"/>
  <c r="AU69" i="2"/>
  <c r="AV68" i="2"/>
  <c r="AU68" i="2"/>
  <c r="AV67" i="2"/>
  <c r="AU67" i="2"/>
  <c r="AV66" i="2"/>
  <c r="AU66" i="2"/>
  <c r="AV65" i="2"/>
  <c r="AU65" i="2"/>
  <c r="AV64" i="2"/>
  <c r="AU64" i="2"/>
  <c r="AV63" i="2"/>
  <c r="AU63" i="2"/>
  <c r="AV62" i="2"/>
  <c r="AU62" i="2"/>
  <c r="AV61" i="2"/>
  <c r="AU61" i="2"/>
  <c r="AV60" i="2"/>
  <c r="AU60" i="2"/>
  <c r="AV59" i="2"/>
  <c r="AU59" i="2"/>
  <c r="AV58" i="2"/>
  <c r="AU58" i="2"/>
  <c r="AV57" i="2"/>
  <c r="AU57" i="2"/>
  <c r="AV56" i="2"/>
  <c r="AU56" i="2"/>
  <c r="AV55" i="2"/>
  <c r="AU55" i="2"/>
  <c r="AV54" i="2"/>
  <c r="AU54" i="2"/>
  <c r="AV53" i="2"/>
  <c r="AU53" i="2"/>
  <c r="AV52" i="2"/>
  <c r="AU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E52" i="2"/>
  <c r="D52" i="2"/>
  <c r="D33" i="3" l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AW64" i="2" l="1"/>
  <c r="Q18" i="3" s="1"/>
  <c r="AX64" i="2"/>
  <c r="AY64" i="2"/>
  <c r="AZ64" i="2"/>
  <c r="B53" i="2"/>
  <c r="B54" i="2"/>
  <c r="B55" i="2"/>
  <c r="B56" i="2"/>
  <c r="B57" i="2"/>
  <c r="B58" i="2"/>
  <c r="B59" i="2"/>
  <c r="B60" i="2"/>
  <c r="B61" i="2"/>
  <c r="B62" i="2"/>
  <c r="B63" i="2"/>
  <c r="B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B65" i="2"/>
  <c r="B66" i="2"/>
  <c r="B67" i="2"/>
  <c r="B68" i="2"/>
  <c r="B69" i="2"/>
  <c r="B52" i="2"/>
  <c r="F44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F30" i="2"/>
  <c r="H31" i="2"/>
  <c r="J30" i="2"/>
  <c r="J36" i="2"/>
  <c r="G52" i="2" l="1"/>
  <c r="F52" i="2"/>
  <c r="AO68" i="2"/>
  <c r="AN68" i="2"/>
  <c r="AK68" i="2"/>
  <c r="AJ68" i="2"/>
  <c r="AG68" i="2"/>
  <c r="AF68" i="2"/>
  <c r="K58" i="2"/>
  <c r="J58" i="2"/>
  <c r="I53" i="2"/>
  <c r="H53" i="2"/>
  <c r="K52" i="2"/>
  <c r="J52" i="2"/>
  <c r="AQ68" i="2"/>
  <c r="AP68" i="2"/>
  <c r="AM68" i="2"/>
  <c r="AL68" i="2"/>
  <c r="AI68" i="2"/>
  <c r="AH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Q67" i="2"/>
  <c r="AO67" i="2"/>
  <c r="AL67" i="2"/>
  <c r="AM67" i="2"/>
  <c r="AJ67" i="2"/>
  <c r="AK67" i="2"/>
  <c r="AH67" i="2"/>
  <c r="AI67" i="2"/>
  <c r="AF67" i="2"/>
  <c r="AG67" i="2"/>
  <c r="AD67" i="2"/>
  <c r="AE67" i="2"/>
  <c r="AB67" i="2"/>
  <c r="AC67" i="2"/>
  <c r="Z67" i="2"/>
  <c r="AA67" i="2"/>
  <c r="X67" i="2"/>
  <c r="Y67" i="2"/>
  <c r="W67" i="2"/>
  <c r="T67" i="2"/>
  <c r="U67" i="2"/>
  <c r="R67" i="2"/>
  <c r="S67" i="2"/>
  <c r="P67" i="2"/>
  <c r="Q67" i="2"/>
  <c r="N67" i="2"/>
  <c r="O67" i="2"/>
  <c r="L67" i="2"/>
  <c r="M67" i="2"/>
  <c r="J67" i="2"/>
  <c r="K67" i="2"/>
  <c r="H67" i="2"/>
  <c r="I67" i="2"/>
  <c r="F67" i="2"/>
  <c r="G67" i="2"/>
  <c r="AQ66" i="2"/>
  <c r="AO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47" i="2"/>
  <c r="V47" i="2"/>
  <c r="W43" i="2"/>
  <c r="V43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V27" i="2"/>
  <c r="V67" i="2" s="1"/>
  <c r="K47" i="2"/>
  <c r="J47" i="2"/>
  <c r="K43" i="2"/>
  <c r="J43" i="2"/>
  <c r="K41" i="2"/>
  <c r="J41" i="2"/>
  <c r="K40" i="2"/>
  <c r="J40" i="2"/>
  <c r="K39" i="2"/>
  <c r="J39" i="2"/>
  <c r="K38" i="2"/>
  <c r="J38" i="2"/>
  <c r="K37" i="2"/>
  <c r="J37" i="2"/>
  <c r="K36" i="2"/>
  <c r="K35" i="2"/>
  <c r="J35" i="2"/>
  <c r="K34" i="2"/>
  <c r="J34" i="2"/>
  <c r="K33" i="2"/>
  <c r="J33" i="2"/>
  <c r="K32" i="2"/>
  <c r="J32" i="2"/>
  <c r="K31" i="2"/>
  <c r="J31" i="2"/>
  <c r="K30" i="2"/>
  <c r="J49" i="2"/>
  <c r="I47" i="2"/>
  <c r="H47" i="2"/>
  <c r="I43" i="2"/>
  <c r="H43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I30" i="2"/>
  <c r="H30" i="2"/>
  <c r="G47" i="2"/>
  <c r="F47" i="2"/>
  <c r="G43" i="2"/>
  <c r="F43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D49" i="2"/>
  <c r="AZ66" i="2" l="1"/>
  <c r="AX66" i="2" s="1"/>
  <c r="AW68" i="2"/>
  <c r="AY68" i="2"/>
  <c r="AZ67" i="2"/>
  <c r="AX67" i="2" s="1"/>
  <c r="AX68" i="2"/>
  <c r="AZ68" i="2"/>
  <c r="F49" i="2"/>
  <c r="G53" i="2"/>
  <c r="F53" i="2"/>
  <c r="F54" i="2"/>
  <c r="G54" i="2"/>
  <c r="G55" i="2"/>
  <c r="F55" i="2"/>
  <c r="F56" i="2"/>
  <c r="G56" i="2"/>
  <c r="G57" i="2"/>
  <c r="F57" i="2"/>
  <c r="G58" i="2"/>
  <c r="F58" i="2"/>
  <c r="F59" i="2"/>
  <c r="G59" i="2"/>
  <c r="G60" i="2"/>
  <c r="F60" i="2"/>
  <c r="F61" i="2"/>
  <c r="G61" i="2"/>
  <c r="G62" i="2"/>
  <c r="F62" i="2"/>
  <c r="F63" i="2"/>
  <c r="G63" i="2"/>
  <c r="F65" i="2"/>
  <c r="G65" i="2"/>
  <c r="F69" i="2"/>
  <c r="G69" i="2"/>
  <c r="I52" i="2"/>
  <c r="H52" i="2"/>
  <c r="J59" i="2"/>
  <c r="K59" i="2"/>
  <c r="K60" i="2"/>
  <c r="J60" i="2"/>
  <c r="J61" i="2"/>
  <c r="K61" i="2"/>
  <c r="K62" i="2"/>
  <c r="J62" i="2"/>
  <c r="J63" i="2"/>
  <c r="K63" i="2"/>
  <c r="J65" i="2"/>
  <c r="K65" i="2"/>
  <c r="J69" i="2"/>
  <c r="K69" i="2"/>
  <c r="V66" i="2"/>
  <c r="H54" i="2"/>
  <c r="I54" i="2"/>
  <c r="I55" i="2"/>
  <c r="H55" i="2"/>
  <c r="H56" i="2"/>
  <c r="I56" i="2"/>
  <c r="I57" i="2"/>
  <c r="H57" i="2"/>
  <c r="I58" i="2"/>
  <c r="H58" i="2"/>
  <c r="H59" i="2"/>
  <c r="I59" i="2"/>
  <c r="I60" i="2"/>
  <c r="H60" i="2"/>
  <c r="H61" i="2"/>
  <c r="I61" i="2"/>
  <c r="I62" i="2"/>
  <c r="H62" i="2"/>
  <c r="H63" i="2"/>
  <c r="I63" i="2"/>
  <c r="H65" i="2"/>
  <c r="I65" i="2"/>
  <c r="H69" i="2"/>
  <c r="I69" i="2"/>
  <c r="K53" i="2"/>
  <c r="J53" i="2"/>
  <c r="J54" i="2"/>
  <c r="K54" i="2"/>
  <c r="K55" i="2"/>
  <c r="J55" i="2"/>
  <c r="J56" i="2"/>
  <c r="K56" i="2"/>
  <c r="K57" i="2"/>
  <c r="J57" i="2"/>
  <c r="V49" i="2"/>
  <c r="W52" i="2"/>
  <c r="V52" i="2"/>
  <c r="W53" i="2"/>
  <c r="V53" i="2"/>
  <c r="V54" i="2"/>
  <c r="W54" i="2"/>
  <c r="W55" i="2"/>
  <c r="V55" i="2"/>
  <c r="V56" i="2"/>
  <c r="W56" i="2"/>
  <c r="V57" i="2"/>
  <c r="W57" i="2"/>
  <c r="W58" i="2"/>
  <c r="V58" i="2"/>
  <c r="V59" i="2"/>
  <c r="W59" i="2"/>
  <c r="W60" i="2"/>
  <c r="V60" i="2"/>
  <c r="V61" i="2"/>
  <c r="W61" i="2"/>
  <c r="W62" i="2"/>
  <c r="V62" i="2"/>
  <c r="V63" i="2"/>
  <c r="W63" i="2"/>
  <c r="V65" i="2"/>
  <c r="W65" i="2"/>
  <c r="V69" i="2"/>
  <c r="W69" i="2"/>
  <c r="H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U47" i="2"/>
  <c r="T47" i="2"/>
  <c r="S47" i="2"/>
  <c r="R47" i="2"/>
  <c r="Q47" i="2"/>
  <c r="P47" i="2"/>
  <c r="O47" i="2"/>
  <c r="N47" i="2"/>
  <c r="M47" i="2"/>
  <c r="L47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U43" i="2"/>
  <c r="T43" i="2"/>
  <c r="S43" i="2"/>
  <c r="R43" i="2"/>
  <c r="Q43" i="2"/>
  <c r="P43" i="2"/>
  <c r="O43" i="2"/>
  <c r="N43" i="2"/>
  <c r="M43" i="2"/>
  <c r="L43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U41" i="2"/>
  <c r="T41" i="2"/>
  <c r="S41" i="2"/>
  <c r="R41" i="2"/>
  <c r="Q41" i="2"/>
  <c r="P41" i="2"/>
  <c r="O41" i="2"/>
  <c r="N41" i="2"/>
  <c r="M41" i="2"/>
  <c r="L41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U40" i="2"/>
  <c r="T40" i="2"/>
  <c r="S40" i="2"/>
  <c r="R40" i="2"/>
  <c r="Q40" i="2"/>
  <c r="P40" i="2"/>
  <c r="O40" i="2"/>
  <c r="N40" i="2"/>
  <c r="M40" i="2"/>
  <c r="L40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U39" i="2"/>
  <c r="T39" i="2"/>
  <c r="S39" i="2"/>
  <c r="R39" i="2"/>
  <c r="Q39" i="2"/>
  <c r="P39" i="2"/>
  <c r="O39" i="2"/>
  <c r="N39" i="2"/>
  <c r="M39" i="2"/>
  <c r="L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U38" i="2"/>
  <c r="T38" i="2"/>
  <c r="S38" i="2"/>
  <c r="R38" i="2"/>
  <c r="Q38" i="2"/>
  <c r="P38" i="2"/>
  <c r="O38" i="2"/>
  <c r="N38" i="2"/>
  <c r="M38" i="2"/>
  <c r="L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U37" i="2"/>
  <c r="T37" i="2"/>
  <c r="S37" i="2"/>
  <c r="R37" i="2"/>
  <c r="Q37" i="2"/>
  <c r="P37" i="2"/>
  <c r="O37" i="2"/>
  <c r="N37" i="2"/>
  <c r="M37" i="2"/>
  <c r="L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U36" i="2"/>
  <c r="T36" i="2"/>
  <c r="S36" i="2"/>
  <c r="R36" i="2"/>
  <c r="Q36" i="2"/>
  <c r="P36" i="2"/>
  <c r="O36" i="2"/>
  <c r="N36" i="2"/>
  <c r="M36" i="2"/>
  <c r="L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U35" i="2"/>
  <c r="T35" i="2"/>
  <c r="S35" i="2"/>
  <c r="R35" i="2"/>
  <c r="Q35" i="2"/>
  <c r="P35" i="2"/>
  <c r="O35" i="2"/>
  <c r="N35" i="2"/>
  <c r="M35" i="2"/>
  <c r="L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U34" i="2"/>
  <c r="T34" i="2"/>
  <c r="S34" i="2"/>
  <c r="R34" i="2"/>
  <c r="Q34" i="2"/>
  <c r="P34" i="2"/>
  <c r="O34" i="2"/>
  <c r="N34" i="2"/>
  <c r="M34" i="2"/>
  <c r="L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U33" i="2"/>
  <c r="T33" i="2"/>
  <c r="S33" i="2"/>
  <c r="R33" i="2"/>
  <c r="Q33" i="2"/>
  <c r="P33" i="2"/>
  <c r="O33" i="2"/>
  <c r="N33" i="2"/>
  <c r="M33" i="2"/>
  <c r="L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U32" i="2"/>
  <c r="T32" i="2"/>
  <c r="S32" i="2"/>
  <c r="R32" i="2"/>
  <c r="Q32" i="2"/>
  <c r="P32" i="2"/>
  <c r="O32" i="2"/>
  <c r="N32" i="2"/>
  <c r="M32" i="2"/>
  <c r="L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U31" i="2"/>
  <c r="T31" i="2"/>
  <c r="S31" i="2"/>
  <c r="R31" i="2"/>
  <c r="Q31" i="2"/>
  <c r="P31" i="2"/>
  <c r="O31" i="2"/>
  <c r="N31" i="2"/>
  <c r="M31" i="2"/>
  <c r="L31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U30" i="2"/>
  <c r="T30" i="2"/>
  <c r="S30" i="2"/>
  <c r="R30" i="2"/>
  <c r="Q30" i="2"/>
  <c r="P30" i="2"/>
  <c r="O30" i="2"/>
  <c r="N30" i="2"/>
  <c r="M30" i="2"/>
  <c r="L30" i="2"/>
  <c r="AP27" i="2"/>
  <c r="AN27" i="2"/>
  <c r="AL27" i="2"/>
  <c r="AJ27" i="2"/>
  <c r="AF27" i="2"/>
  <c r="AD27" i="2"/>
  <c r="AB27" i="2"/>
  <c r="Z27" i="2"/>
  <c r="X27" i="2"/>
  <c r="R27" i="2"/>
  <c r="P27" i="2"/>
  <c r="N27" i="2"/>
  <c r="M52" i="2" l="1"/>
  <c r="L52" i="2"/>
  <c r="O52" i="2"/>
  <c r="N52" i="2"/>
  <c r="S52" i="2"/>
  <c r="R52" i="2"/>
  <c r="Y52" i="2"/>
  <c r="X52" i="2"/>
  <c r="AC52" i="2"/>
  <c r="AB52" i="2"/>
  <c r="AE52" i="2"/>
  <c r="AD52" i="2"/>
  <c r="AI52" i="2"/>
  <c r="AH52" i="2"/>
  <c r="AM52" i="2"/>
  <c r="AL52" i="2"/>
  <c r="AQ52" i="2"/>
  <c r="AP52" i="2"/>
  <c r="O53" i="2"/>
  <c r="N53" i="2"/>
  <c r="S53" i="2"/>
  <c r="R53" i="2"/>
  <c r="Y53" i="2"/>
  <c r="X53" i="2"/>
  <c r="AC53" i="2"/>
  <c r="AB53" i="2"/>
  <c r="AP67" i="2"/>
  <c r="AP66" i="2"/>
  <c r="AN67" i="2"/>
  <c r="AY67" i="2" s="1"/>
  <c r="AW67" i="2" s="1"/>
  <c r="Q21" i="3" s="1"/>
  <c r="AN66" i="2"/>
  <c r="AY66" i="2" s="1"/>
  <c r="AW66" i="2" s="1"/>
  <c r="Q52" i="2"/>
  <c r="P52" i="2"/>
  <c r="U52" i="2"/>
  <c r="T52" i="2"/>
  <c r="AA52" i="2"/>
  <c r="Z52" i="2"/>
  <c r="AG52" i="2"/>
  <c r="AF52" i="2"/>
  <c r="AK52" i="2"/>
  <c r="AJ52" i="2"/>
  <c r="AO52" i="2"/>
  <c r="AN52" i="2"/>
  <c r="M53" i="2"/>
  <c r="L53" i="2"/>
  <c r="Q53" i="2"/>
  <c r="P53" i="2"/>
  <c r="U53" i="2"/>
  <c r="T53" i="2"/>
  <c r="AA53" i="2"/>
  <c r="Z53" i="2"/>
  <c r="AE53" i="2"/>
  <c r="AD53" i="2"/>
  <c r="AG53" i="2"/>
  <c r="AF53" i="2"/>
  <c r="AI53" i="2"/>
  <c r="AH53" i="2"/>
  <c r="AK53" i="2"/>
  <c r="AJ53" i="2"/>
  <c r="AM53" i="2"/>
  <c r="AL53" i="2"/>
  <c r="AO53" i="2"/>
  <c r="AN53" i="2"/>
  <c r="AQ53" i="2"/>
  <c r="AP53" i="2"/>
  <c r="L54" i="2"/>
  <c r="M54" i="2"/>
  <c r="N54" i="2"/>
  <c r="O54" i="2"/>
  <c r="P54" i="2"/>
  <c r="Q54" i="2"/>
  <c r="R54" i="2"/>
  <c r="S54" i="2"/>
  <c r="T54" i="2"/>
  <c r="U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M55" i="2"/>
  <c r="L55" i="2"/>
  <c r="O55" i="2"/>
  <c r="N55" i="2"/>
  <c r="Q55" i="2"/>
  <c r="P55" i="2"/>
  <c r="S55" i="2"/>
  <c r="R55" i="2"/>
  <c r="U55" i="2"/>
  <c r="T55" i="2"/>
  <c r="Y55" i="2"/>
  <c r="X55" i="2"/>
  <c r="AA55" i="2"/>
  <c r="Z55" i="2"/>
  <c r="AC55" i="2"/>
  <c r="AB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R57" i="2"/>
  <c r="S57" i="2"/>
  <c r="T57" i="2"/>
  <c r="U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M58" i="2"/>
  <c r="L58" i="2"/>
  <c r="O58" i="2"/>
  <c r="N58" i="2"/>
  <c r="Q58" i="2"/>
  <c r="P58" i="2"/>
  <c r="S58" i="2"/>
  <c r="R58" i="2"/>
  <c r="U58" i="2"/>
  <c r="T58" i="2"/>
  <c r="Y58" i="2"/>
  <c r="X58" i="2"/>
  <c r="AA58" i="2"/>
  <c r="Z58" i="2"/>
  <c r="AC58" i="2"/>
  <c r="AB58" i="2"/>
  <c r="AE58" i="2"/>
  <c r="AD58" i="2"/>
  <c r="AG58" i="2"/>
  <c r="AF58" i="2"/>
  <c r="AI58" i="2"/>
  <c r="AH58" i="2"/>
  <c r="AK58" i="2"/>
  <c r="AJ58" i="2"/>
  <c r="AM58" i="2"/>
  <c r="AL58" i="2"/>
  <c r="AO58" i="2"/>
  <c r="AN58" i="2"/>
  <c r="AQ58" i="2"/>
  <c r="AP58" i="2"/>
  <c r="L59" i="2"/>
  <c r="M59" i="2"/>
  <c r="N59" i="2"/>
  <c r="O59" i="2"/>
  <c r="P59" i="2"/>
  <c r="Q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L69" i="2"/>
  <c r="M69" i="2"/>
  <c r="N69" i="2"/>
  <c r="O69" i="2"/>
  <c r="P69" i="2"/>
  <c r="Q69" i="2"/>
  <c r="R69" i="2"/>
  <c r="S69" i="2"/>
  <c r="T69" i="2"/>
  <c r="U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N49" i="2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  <c r="AY53" i="2" l="1"/>
  <c r="AW53" i="2" s="1"/>
  <c r="AY62" i="2"/>
  <c r="AW62" i="2" s="1"/>
  <c r="AY60" i="2"/>
  <c r="AW60" i="2" s="1"/>
  <c r="AZ59" i="2"/>
  <c r="AX59" i="2" s="1"/>
  <c r="AY58" i="2"/>
  <c r="AW58" i="2" s="1"/>
  <c r="AY57" i="2"/>
  <c r="AW57" i="2" s="1"/>
  <c r="AZ56" i="2"/>
  <c r="AX56" i="2" s="1"/>
  <c r="AY55" i="2"/>
  <c r="AW55" i="2" s="1"/>
  <c r="AZ54" i="2"/>
  <c r="AX54" i="2" s="1"/>
  <c r="AY69" i="2"/>
  <c r="AW69" i="2" s="1"/>
  <c r="AY65" i="2"/>
  <c r="AW65" i="2" s="1"/>
  <c r="AY63" i="2"/>
  <c r="AW63" i="2" s="1"/>
  <c r="AY61" i="2"/>
  <c r="AW61" i="2" s="1"/>
  <c r="AY59" i="2"/>
  <c r="AW59" i="2" s="1"/>
  <c r="Q13" i="3" s="1"/>
  <c r="AZ58" i="2"/>
  <c r="AX58" i="2" s="1"/>
  <c r="AZ57" i="2"/>
  <c r="AX57" i="2" s="1"/>
  <c r="Q11" i="3" s="1"/>
  <c r="AY56" i="2"/>
  <c r="AW56" i="2" s="1"/>
  <c r="AZ55" i="2"/>
  <c r="AX55" i="2" s="1"/>
  <c r="Q9" i="3" s="1"/>
  <c r="AY54" i="2"/>
  <c r="AW54" i="2" s="1"/>
  <c r="Q12" i="3"/>
  <c r="AZ69" i="2"/>
  <c r="AX69" i="2" s="1"/>
  <c r="AZ65" i="2"/>
  <c r="AX65" i="2" s="1"/>
  <c r="AZ63" i="2"/>
  <c r="AX63" i="2" s="1"/>
  <c r="Q17" i="3" s="1"/>
  <c r="AZ61" i="2"/>
  <c r="AX61" i="2" s="1"/>
  <c r="Q15" i="3" s="1"/>
  <c r="Q23" i="3"/>
  <c r="Q20" i="3"/>
  <c r="AZ62" i="2"/>
  <c r="AX62" i="2" s="1"/>
  <c r="Q16" i="3" s="1"/>
  <c r="AX60" i="2"/>
  <c r="Q14" i="3" s="1"/>
  <c r="AZ60" i="2"/>
  <c r="Q10" i="3"/>
  <c r="Q8" i="3"/>
  <c r="AX53" i="2"/>
  <c r="Q7" i="3" s="1"/>
  <c r="AZ53" i="2"/>
  <c r="AY52" i="2"/>
  <c r="AW52" i="2" s="1"/>
  <c r="Q22" i="3" l="1"/>
  <c r="Q19" i="3"/>
  <c r="AZ52" i="2"/>
  <c r="AX52" i="2" s="1"/>
  <c r="Q6" i="3" s="1"/>
  <c r="J7" i="3" l="1"/>
  <c r="I22" i="3"/>
  <c r="K22" i="3" s="1"/>
  <c r="F6" i="3"/>
  <c r="G6" i="3"/>
  <c r="I24" i="3"/>
  <c r="K24" i="3" s="1"/>
  <c r="G11" i="3"/>
  <c r="F19" i="3"/>
  <c r="J19" i="3"/>
  <c r="F20" i="3"/>
  <c r="G14" i="3"/>
  <c r="I13" i="3"/>
  <c r="K13" i="3" s="1"/>
  <c r="G21" i="3"/>
  <c r="G30" i="3"/>
  <c r="I33" i="3"/>
  <c r="K33" i="3" s="1"/>
  <c r="H20" i="3"/>
  <c r="I7" i="3"/>
  <c r="K7" i="3" s="1"/>
  <c r="I12" i="3"/>
  <c r="K12" i="3" s="1"/>
  <c r="J20" i="3"/>
  <c r="I32" i="3"/>
  <c r="K32" i="3" s="1"/>
  <c r="I9" i="3"/>
  <c r="K9" i="3" s="1"/>
  <c r="I21" i="3"/>
  <c r="K21" i="3" s="1"/>
  <c r="I25" i="3"/>
  <c r="K25" i="3" s="1"/>
  <c r="F28" i="3"/>
  <c r="I10" i="3"/>
  <c r="K10" i="3" s="1"/>
  <c r="G7" i="3"/>
  <c r="I23" i="3"/>
  <c r="K23" i="3" s="1"/>
  <c r="G26" i="3"/>
  <c r="J8" i="3"/>
  <c r="I20" i="3"/>
  <c r="K20" i="3" s="1"/>
  <c r="G24" i="3"/>
  <c r="F9" i="3"/>
  <c r="J13" i="3"/>
  <c r="F21" i="3"/>
  <c r="F25" i="3"/>
  <c r="G28" i="3"/>
  <c r="F33" i="3"/>
  <c r="G10" i="3"/>
  <c r="J10" i="3"/>
  <c r="F22" i="3"/>
  <c r="J11" i="3"/>
  <c r="G8" i="3"/>
  <c r="J12" i="3"/>
  <c r="G20" i="3"/>
  <c r="J24" i="3"/>
  <c r="G9" i="3"/>
  <c r="G25" i="3"/>
  <c r="G22" i="3"/>
  <c r="I26" i="3"/>
  <c r="K26" i="3" s="1"/>
  <c r="F8" i="3"/>
  <c r="I14" i="3"/>
  <c r="K14" i="3" s="1"/>
  <c r="H19" i="3"/>
  <c r="I30" i="3"/>
  <c r="K30" i="3" s="1"/>
  <c r="J6" i="3"/>
  <c r="I11" i="3"/>
  <c r="K11" i="3" s="1"/>
  <c r="I19" i="3"/>
  <c r="K19" i="3" s="1"/>
  <c r="J23" i="3"/>
  <c r="F26" i="3"/>
  <c r="J14" i="3"/>
  <c r="G12" i="3"/>
  <c r="F24" i="3"/>
  <c r="I27" i="3"/>
  <c r="K27" i="3" s="1"/>
  <c r="H11" i="3"/>
  <c r="J9" i="3"/>
  <c r="G13" i="3"/>
  <c r="J21" i="3"/>
  <c r="J25" i="3"/>
  <c r="F30" i="3"/>
  <c r="G33" i="3"/>
  <c r="I6" i="3"/>
  <c r="K6" i="3" s="1"/>
  <c r="J22" i="3"/>
  <c r="H8" i="3"/>
  <c r="H22" i="3"/>
  <c r="H21" i="3" l="1"/>
  <c r="I29" i="3"/>
  <c r="K29" i="3" s="1"/>
  <c r="I28" i="3"/>
  <c r="K28" i="3" s="1"/>
  <c r="I31" i="3"/>
  <c r="K31" i="3" s="1"/>
  <c r="I8" i="3"/>
  <c r="K8" i="3" s="1"/>
  <c r="G19" i="3"/>
  <c r="F11" i="3"/>
  <c r="H23" i="3" l="1"/>
  <c r="N14" i="3" l="1"/>
  <c r="N32" i="3"/>
  <c r="N18" i="3"/>
  <c r="N6" i="3" l="1"/>
  <c r="N12" i="3"/>
  <c r="N15" i="3"/>
  <c r="N10" i="3"/>
  <c r="N23" i="3"/>
  <c r="N13" i="3"/>
  <c r="N27" i="3"/>
  <c r="N30" i="3"/>
  <c r="N33" i="3"/>
  <c r="N7" i="3"/>
  <c r="N29" i="3"/>
  <c r="N25" i="3"/>
  <c r="N24" i="3"/>
  <c r="N8" i="3"/>
  <c r="N28" i="3"/>
  <c r="N9" i="3"/>
  <c r="N11" i="3"/>
  <c r="N31" i="3"/>
  <c r="N17" i="3" l="1"/>
  <c r="N26" i="3"/>
  <c r="N16" i="3"/>
  <c r="F13" i="3" l="1"/>
  <c r="J33" i="3"/>
  <c r="J18" i="3"/>
  <c r="F14" i="3"/>
  <c r="H13" i="3"/>
  <c r="H18" i="3"/>
  <c r="H32" i="3"/>
  <c r="H33" i="3"/>
  <c r="F18" i="3"/>
  <c r="H14" i="3"/>
  <c r="E18" i="3" l="1"/>
  <c r="J32" i="3"/>
  <c r="I18" i="3"/>
  <c r="K18" i="3" s="1"/>
  <c r="F32" i="3"/>
  <c r="E32" i="3"/>
  <c r="E33" i="3"/>
  <c r="F10" i="3"/>
  <c r="F7" i="3"/>
  <c r="F16" i="3"/>
  <c r="E16" i="3"/>
  <c r="G16" i="3"/>
  <c r="H30" i="3"/>
  <c r="I17" i="3"/>
  <c r="K17" i="3" s="1"/>
  <c r="E7" i="3"/>
  <c r="H26" i="3"/>
  <c r="P33" i="3"/>
  <c r="M33" i="3"/>
  <c r="O33" i="3" s="1"/>
  <c r="E19" i="3"/>
  <c r="E22" i="3"/>
  <c r="M22" i="3" s="1"/>
  <c r="E31" i="3"/>
  <c r="J31" i="3"/>
  <c r="F23" i="3"/>
  <c r="H29" i="3"/>
  <c r="H17" i="3"/>
  <c r="E13" i="3"/>
  <c r="H28" i="3"/>
  <c r="H6" i="3"/>
  <c r="E8" i="3"/>
  <c r="F29" i="3"/>
  <c r="P14" i="3"/>
  <c r="M14" i="3"/>
  <c r="O14" i="3" s="1"/>
  <c r="H9" i="3"/>
  <c r="E12" i="3"/>
  <c r="E11" i="3"/>
  <c r="J16" i="3"/>
  <c r="E25" i="3"/>
  <c r="E29" i="3"/>
  <c r="H24" i="3"/>
  <c r="E6" i="3"/>
  <c r="H31" i="3"/>
  <c r="E20" i="3"/>
  <c r="H25" i="3"/>
  <c r="E10" i="3"/>
  <c r="E21" i="3"/>
  <c r="M32" i="3"/>
  <c r="O32" i="3" s="1"/>
  <c r="G18" i="3"/>
  <c r="H10" i="3"/>
  <c r="G32" i="3"/>
  <c r="E14" i="3"/>
  <c r="E23" i="3"/>
  <c r="H27" i="3"/>
  <c r="H7" i="3"/>
  <c r="H12" i="3"/>
  <c r="H15" i="3"/>
  <c r="H16" i="3"/>
  <c r="G31" i="3" l="1"/>
  <c r="P32" i="3"/>
  <c r="P15" i="3"/>
  <c r="P28" i="3"/>
  <c r="J15" i="3"/>
  <c r="P23" i="3"/>
  <c r="M23" i="3"/>
  <c r="O23" i="3" s="1"/>
  <c r="F17" i="3"/>
  <c r="G17" i="3"/>
  <c r="E27" i="3"/>
  <c r="M21" i="3"/>
  <c r="O21" i="3" s="1"/>
  <c r="P21" i="3"/>
  <c r="M25" i="3"/>
  <c r="O25" i="3" s="1"/>
  <c r="P25" i="3"/>
  <c r="P24" i="3"/>
  <c r="M24" i="3"/>
  <c r="O24" i="3" s="1"/>
  <c r="M9" i="3"/>
  <c r="O9" i="3" s="1"/>
  <c r="P9" i="3"/>
  <c r="P6" i="3"/>
  <c r="M6" i="3"/>
  <c r="O6" i="3" s="1"/>
  <c r="J17" i="3"/>
  <c r="E30" i="3"/>
  <c r="G23" i="3"/>
  <c r="G27" i="3"/>
  <c r="E26" i="3"/>
  <c r="J30" i="3"/>
  <c r="J29" i="3"/>
  <c r="J27" i="3"/>
  <c r="F31" i="3"/>
  <c r="M19" i="3"/>
  <c r="O19" i="3" s="1"/>
  <c r="P19" i="3"/>
  <c r="M15" i="3"/>
  <c r="O15" i="3" s="1"/>
  <c r="M12" i="3"/>
  <c r="O12" i="3" s="1"/>
  <c r="P12" i="3"/>
  <c r="M7" i="3"/>
  <c r="O7" i="3" s="1"/>
  <c r="P7" i="3"/>
  <c r="P27" i="3"/>
  <c r="M27" i="3"/>
  <c r="O27" i="3" s="1"/>
  <c r="E15" i="3"/>
  <c r="I16" i="3"/>
  <c r="K16" i="3" s="1"/>
  <c r="J28" i="3"/>
  <c r="F15" i="3"/>
  <c r="P10" i="3"/>
  <c r="M18" i="3"/>
  <c r="O18" i="3" s="1"/>
  <c r="P18" i="3"/>
  <c r="I15" i="3"/>
  <c r="K15" i="3" s="1"/>
  <c r="F12" i="3"/>
  <c r="E28" i="3"/>
  <c r="F27" i="3"/>
  <c r="M20" i="3"/>
  <c r="O20" i="3" s="1"/>
  <c r="P20" i="3"/>
  <c r="P31" i="3"/>
  <c r="M31" i="3"/>
  <c r="O31" i="3" s="1"/>
  <c r="M11" i="3"/>
  <c r="O11" i="3" s="1"/>
  <c r="P11" i="3"/>
  <c r="P8" i="3"/>
  <c r="M8" i="3"/>
  <c r="O8" i="3" s="1"/>
  <c r="E9" i="3"/>
  <c r="G29" i="3"/>
  <c r="P13" i="3"/>
  <c r="M13" i="3"/>
  <c r="O13" i="3" s="1"/>
  <c r="J26" i="3"/>
  <c r="G15" i="3"/>
  <c r="E24" i="3"/>
  <c r="E17" i="3"/>
  <c r="P22" i="3"/>
  <c r="O22" i="3"/>
  <c r="M10" i="3" l="1"/>
  <c r="O10" i="3" s="1"/>
  <c r="M28" i="3"/>
  <c r="O28" i="3" s="1"/>
  <c r="M16" i="3"/>
  <c r="O16" i="3" s="1"/>
  <c r="P16" i="3"/>
  <c r="P29" i="3"/>
  <c r="M29" i="3"/>
  <c r="O29" i="3" s="1"/>
  <c r="M17" i="3"/>
  <c r="O17" i="3" s="1"/>
  <c r="P17" i="3"/>
  <c r="M26" i="3"/>
  <c r="O26" i="3" s="1"/>
  <c r="P26" i="3"/>
  <c r="P30" i="3"/>
  <c r="M30" i="3"/>
  <c r="O30" i="3" s="1"/>
</calcChain>
</file>

<file path=xl/sharedStrings.xml><?xml version="1.0" encoding="utf-8"?>
<sst xmlns="http://schemas.openxmlformats.org/spreadsheetml/2006/main" count="282" uniqueCount="98">
  <si>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</si>
  <si>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</si>
  <si>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</si>
  <si>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</si>
  <si>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</si>
  <si>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</si>
  <si>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</si>
  <si>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</si>
  <si>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</si>
  <si>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</si>
  <si>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</si>
  <si>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</si>
  <si>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</si>
  <si>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</si>
  <si>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</si>
  <si>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</si>
  <si>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</si>
  <si>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</si>
  <si>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</si>
  <si>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</si>
  <si>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</si>
  <si>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</si>
  <si>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</si>
  <si>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</si>
  <si>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</si>
  <si>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</si>
  <si>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</si>
  <si>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</si>
  <si>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</si>
  <si>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</si>
  <si>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</si>
  <si>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</si>
  <si>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</si>
  <si>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</si>
  <si>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</si>
  <si>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</si>
  <si>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</si>
  <si>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</si>
  <si>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</si>
  <si>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</si>
  <si>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</si>
  <si>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</si>
  <si>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</si>
  <si>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</si>
  <si>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</si>
  <si>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</si>
  <si>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</si>
  <si>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</si>
  <si>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</si>
  <si>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</si>
  <si>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</si>
  <si>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</si>
  <si>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</si>
  <si>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</si>
  <si>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</si>
  <si>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</si>
  <si>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</si>
  <si>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</si>
  <si>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</si>
  <si>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</si>
  <si>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HV Sub Generation Non-Intermittent</t>
  </si>
  <si>
    <t>HV Sub Generation 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</si>
  <si>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</si>
  <si>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</si>
  <si>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</si>
  <si>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</si>
  <si>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</si>
  <si>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</si>
  <si>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</si>
  <si>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</si>
  <si>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</si>
  <si>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</si>
  <si>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</si>
  <si>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</si>
  <si>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</si>
  <si>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</si>
  <si>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</si>
  <si>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</si>
  <si>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</si>
  <si>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</si>
  <si>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</si>
  <si>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</si>
  <si>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</si>
  <si>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</si>
  <si>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</si>
  <si>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</si>
  <si>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Updated For DCP130</t>
  </si>
  <si>
    <t>Updated to reflect latest data</t>
  </si>
  <si>
    <t>Updated to reflect the 54% HV split</t>
  </si>
  <si>
    <t>Updated to reflect latest data and the three year rolling average. NHH UMS was updated with the model change.</t>
  </si>
  <si>
    <t>Updated to reflect latest NGC Exit Forecast</t>
  </si>
  <si>
    <t>Updated to reflect latest data. UMS table for Black yellow and green was updated with model change.</t>
  </si>
  <si>
    <t>Updated to reflect latest data and the three year rolling average. Black was updated with the model change.</t>
  </si>
  <si>
    <t>No change</t>
  </si>
  <si>
    <t>Profiled Allowed Revenue is known going forward. This includes the May 12 DCP66A forecast for the Losses PPL which is -£4.55m.</t>
  </si>
  <si>
    <t>Changes due to issue of Model version with DCP130</t>
  </si>
  <si>
    <t>DNO : South Wales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</si>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</sst>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_(?,???,??0.00_);[Red]\(?,???,??0.00\);_(?,???,???.??_)"/>
    <numFmt numFmtId="169" formatCode="#,##0.00;[Red]\(#,##0.00\)"/>
    <numFmt numFmtId="170" formatCode="&quot;£&quot;#,##0.00;[Red]\(&quot;£&quot;#,##0.00\)"/>
    <numFmt numFmtId="171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3" borderId="1" xfId="2" applyNumberFormat="1" applyFont="1" applyFill="1" applyBorder="1" applyAlignment="1">
      <alignment horizontal="center" vertical="center"/>
    </xf>
    <xf numFmtId="165" fontId="2" fillId="13" borderId="2" xfId="2" applyNumberFormat="1" applyFont="1" applyFill="1" applyBorder="1" applyAlignment="1">
      <alignment horizontal="center" vertical="center"/>
    </xf>
    <xf numFmtId="166" fontId="2" fillId="13" borderId="5" xfId="2" applyNumberFormat="1" applyFont="1" applyFill="1" applyBorder="1" applyAlignment="1">
      <alignment horizontal="center" vertical="center"/>
    </xf>
    <xf numFmtId="165" fontId="2" fillId="13" borderId="6" xfId="2" applyNumberFormat="1" applyFont="1" applyFill="1" applyBorder="1" applyAlignment="1">
      <alignment horizontal="center" vertical="center"/>
    </xf>
    <xf numFmtId="166" fontId="2" fillId="13" borderId="3" xfId="2" applyNumberFormat="1" applyFont="1" applyFill="1" applyBorder="1" applyAlignment="1">
      <alignment horizontal="center" vertical="center"/>
    </xf>
    <xf numFmtId="165" fontId="2" fillId="13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49" fontId="15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2" applyNumberFormat="1" applyFont="1" applyFill="1" applyBorder="1" applyAlignment="1" applyProtection="1">
      <alignment horizontal="center" vertical="center" wrapText="1"/>
      <protection locked="0"/>
    </xf>
    <xf numFmtId="169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1" fillId="11" borderId="7" xfId="2" applyNumberFormat="1" applyFont="1" applyFill="1" applyBorder="1" applyAlignment="1" applyProtection="1">
      <alignment horizontal="center" vertical="center"/>
      <protection locked="0"/>
    </xf>
    <xf numFmtId="169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12" borderId="16" xfId="2" applyFont="1" applyFill="1" applyBorder="1" applyAlignment="1" applyProtection="1">
      <alignment horizontal="center" vertical="center" wrapText="1"/>
      <protection locked="0"/>
    </xf>
    <xf numFmtId="171" fontId="22" fillId="4" borderId="15" xfId="2" applyNumberFormat="1" applyFont="1" applyFill="1" applyBorder="1" applyAlignment="1" applyProtection="1">
      <alignment horizontal="center" vertical="center" wrapText="1"/>
      <protection locked="0"/>
    </xf>
    <xf numFmtId="167" fontId="11" fillId="11" borderId="18" xfId="2" applyNumberFormat="1" applyFont="1" applyFill="1" applyBorder="1" applyAlignment="1">
      <alignment horizontal="center" vertical="center"/>
    </xf>
    <xf numFmtId="167" fontId="11" fillId="11" borderId="9" xfId="2" applyNumberFormat="1" applyFont="1" applyFill="1" applyBorder="1" applyAlignment="1">
      <alignment horizontal="center" vertical="center"/>
    </xf>
    <xf numFmtId="0" fontId="11" fillId="11" borderId="9" xfId="2" applyNumberFormat="1" applyFont="1" applyFill="1" applyBorder="1" applyAlignment="1">
      <alignment horizontal="center" vertical="center"/>
    </xf>
    <xf numFmtId="169" fontId="15" fillId="4" borderId="19" xfId="2" applyNumberFormat="1" applyFont="1" applyFill="1" applyBorder="1" applyAlignment="1" applyProtection="1">
      <alignment horizontal="center" vertical="center" wrapText="1"/>
      <protection locked="0"/>
    </xf>
    <xf numFmtId="0" fontId="22" fillId="4" borderId="15" xfId="2" applyFont="1" applyFill="1" applyBorder="1" applyAlignment="1" applyProtection="1">
      <alignment horizontal="center" vertical="center" wrapText="1"/>
      <protection locked="0"/>
    </xf>
    <xf numFmtId="0" fontId="11" fillId="10" borderId="20" xfId="2" applyNumberFormat="1" applyFont="1" applyFill="1" applyBorder="1" applyAlignment="1" applyProtection="1">
      <alignment horizontal="center" vertical="center"/>
      <protection locked="0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center" vertical="center" wrapText="1"/>
    </xf>
    <xf numFmtId="164" fontId="2" fillId="13" borderId="10" xfId="1" applyNumberFormat="1" applyFont="1" applyFill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DNO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th%20Wales%20Apr13%20CDCM%20DCP130%20Indicitives%20volatility%20mo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les%20Apr12%20CDCM%20Fin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3.355</v>
          </cell>
          <cell r="E15">
            <v>0</v>
          </cell>
          <cell r="F15">
            <v>0</v>
          </cell>
          <cell r="G15">
            <v>4.09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3.7120000000000002</v>
          </cell>
          <cell r="E16">
            <v>0.26700000000000002</v>
          </cell>
          <cell r="F16">
            <v>0</v>
          </cell>
          <cell r="G16">
            <v>4.09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0.28499999999999998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2.74</v>
          </cell>
          <cell r="E18">
            <v>0</v>
          </cell>
          <cell r="F18">
            <v>0</v>
          </cell>
          <cell r="G18">
            <v>6.86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3.427</v>
          </cell>
          <cell r="E19">
            <v>0.31</v>
          </cell>
          <cell r="F19">
            <v>0</v>
          </cell>
          <cell r="G19">
            <v>6.86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0.317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3.2730000000000001</v>
          </cell>
          <cell r="E21">
            <v>0.21299999999999999</v>
          </cell>
          <cell r="F21">
            <v>0</v>
          </cell>
          <cell r="G21">
            <v>48.19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2.1190000000000002</v>
          </cell>
          <cell r="E22">
            <v>0.13800000000000001</v>
          </cell>
          <cell r="F22">
            <v>0</v>
          </cell>
          <cell r="G22">
            <v>4.1399999999999997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2.363</v>
          </cell>
          <cell r="E23">
            <v>0.156</v>
          </cell>
          <cell r="F23">
            <v>0</v>
          </cell>
          <cell r="G23">
            <v>137.80000000000001</v>
          </cell>
          <cell r="H23">
            <v>0</v>
          </cell>
          <cell r="I23">
            <v>0</v>
          </cell>
        </row>
        <row r="24">
          <cell r="A24" t="str">
            <v>LV HH Metered</v>
          </cell>
          <cell r="B24">
            <v>300</v>
          </cell>
          <cell r="D24">
            <v>16.457999999999998</v>
          </cell>
          <cell r="E24">
            <v>1.367</v>
          </cell>
          <cell r="F24">
            <v>0.16300000000000001</v>
          </cell>
          <cell r="G24">
            <v>10.66</v>
          </cell>
          <cell r="H24">
            <v>2.74</v>
          </cell>
          <cell r="I24">
            <v>0.55100000000000005</v>
          </cell>
        </row>
        <row r="25">
          <cell r="A25" t="str">
            <v>LV Sub HH Metered</v>
          </cell>
          <cell r="B25">
            <v>344</v>
          </cell>
          <cell r="D25">
            <v>12.451000000000001</v>
          </cell>
          <cell r="E25">
            <v>1.0169999999999999</v>
          </cell>
          <cell r="F25">
            <v>0.122</v>
          </cell>
          <cell r="G25">
            <v>7.7</v>
          </cell>
          <cell r="H25">
            <v>3.2</v>
          </cell>
          <cell r="I25">
            <v>0.48599999999999999</v>
          </cell>
        </row>
        <row r="26">
          <cell r="A26" t="str">
            <v>HV HH Metered</v>
          </cell>
          <cell r="B26">
            <v>400</v>
          </cell>
          <cell r="D26">
            <v>12.468999999999999</v>
          </cell>
          <cell r="E26">
            <v>1.002</v>
          </cell>
          <cell r="F26">
            <v>0.11600000000000001</v>
          </cell>
          <cell r="G26">
            <v>85.89</v>
          </cell>
          <cell r="H26">
            <v>3.24</v>
          </cell>
          <cell r="I26">
            <v>0.38500000000000001</v>
          </cell>
        </row>
        <row r="27">
          <cell r="A27" t="str">
            <v>HV Sub HH Metered</v>
          </cell>
          <cell r="B27">
            <v>444</v>
          </cell>
          <cell r="D27">
            <v>10.56</v>
          </cell>
          <cell r="E27">
            <v>0.84599999999999997</v>
          </cell>
          <cell r="F27">
            <v>0.10100000000000001</v>
          </cell>
          <cell r="G27">
            <v>85.89</v>
          </cell>
          <cell r="H27">
            <v>2.54</v>
          </cell>
          <cell r="I27">
            <v>0.35099999999999998</v>
          </cell>
        </row>
        <row r="28">
          <cell r="A28" t="str">
            <v>NHH UMS category A</v>
          </cell>
          <cell r="B28" t="str">
            <v>TBC</v>
          </cell>
          <cell r="C28">
            <v>8</v>
          </cell>
          <cell r="D28">
            <v>2.6349999999999998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NHH UMS category B</v>
          </cell>
          <cell r="B29" t="str">
            <v>TBC</v>
          </cell>
          <cell r="C29">
            <v>1</v>
          </cell>
          <cell r="D29">
            <v>3.0430000000000001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C</v>
          </cell>
          <cell r="B30" t="str">
            <v>TBC</v>
          </cell>
          <cell r="C30">
            <v>1</v>
          </cell>
          <cell r="D30">
            <v>4.9790000000000001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D</v>
          </cell>
          <cell r="B31" t="str">
            <v>TBC</v>
          </cell>
          <cell r="C31">
            <v>1</v>
          </cell>
          <cell r="D31">
            <v>2.3410000000000002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LV UMS (Pseudo HH Metered)</v>
          </cell>
          <cell r="B32">
            <v>700</v>
          </cell>
          <cell r="D32">
            <v>42.645000000000003</v>
          </cell>
          <cell r="E32">
            <v>2.5459999999999998</v>
          </cell>
          <cell r="F32">
            <v>0.95899999999999996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Generation NHH</v>
          </cell>
          <cell r="B33">
            <v>697</v>
          </cell>
          <cell r="C33">
            <v>8</v>
          </cell>
          <cell r="D33">
            <v>-0.78600000000000003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Sub Generation NHH</v>
          </cell>
          <cell r="B34">
            <v>717</v>
          </cell>
          <cell r="C34">
            <v>8</v>
          </cell>
          <cell r="D34">
            <v>-0.72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Intermittent</v>
          </cell>
          <cell r="B35">
            <v>697</v>
          </cell>
          <cell r="D35">
            <v>-0.78600000000000003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0.25800000000000001</v>
          </cell>
        </row>
        <row r="36">
          <cell r="A36" t="str">
            <v>LV Generation Non-Intermittent</v>
          </cell>
          <cell r="B36">
            <v>603</v>
          </cell>
          <cell r="D36">
            <v>-6.3390000000000004</v>
          </cell>
          <cell r="E36">
            <v>-0.61199999999999999</v>
          </cell>
          <cell r="F36">
            <v>-0.10199999999999999</v>
          </cell>
          <cell r="G36">
            <v>0</v>
          </cell>
          <cell r="H36">
            <v>0</v>
          </cell>
          <cell r="I36">
            <v>0.25800000000000001</v>
          </cell>
        </row>
        <row r="37">
          <cell r="A37" t="str">
            <v>LV Sub Generation Intermittent</v>
          </cell>
          <cell r="B37">
            <v>602</v>
          </cell>
          <cell r="D37">
            <v>-0.72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0.22500000000000001</v>
          </cell>
        </row>
        <row r="38">
          <cell r="A38" t="str">
            <v>LV Sub Generation Non-Intermittent</v>
          </cell>
          <cell r="B38">
            <v>604</v>
          </cell>
          <cell r="D38">
            <v>-5.8029999999999999</v>
          </cell>
          <cell r="E38">
            <v>-0.56100000000000005</v>
          </cell>
          <cell r="F38">
            <v>-9.6000000000000002E-2</v>
          </cell>
          <cell r="G38">
            <v>0</v>
          </cell>
          <cell r="H38">
            <v>0</v>
          </cell>
          <cell r="I38">
            <v>0.22500000000000001</v>
          </cell>
        </row>
        <row r="39">
          <cell r="A39" t="str">
            <v>HV Generation Intermittent</v>
          </cell>
          <cell r="B39">
            <v>698</v>
          </cell>
          <cell r="D39">
            <v>-0.48599999999999999</v>
          </cell>
          <cell r="E39">
            <v>0</v>
          </cell>
          <cell r="F39">
            <v>0</v>
          </cell>
          <cell r="G39">
            <v>36.92</v>
          </cell>
          <cell r="H39">
            <v>0</v>
          </cell>
          <cell r="I39">
            <v>0.183</v>
          </cell>
        </row>
        <row r="40">
          <cell r="A40" t="str">
            <v>HV Generation Non-Intermittent</v>
          </cell>
          <cell r="B40">
            <v>606</v>
          </cell>
          <cell r="D40">
            <v>-3.8820000000000001</v>
          </cell>
          <cell r="E40">
            <v>-0.375</v>
          </cell>
          <cell r="F40">
            <v>-7.2999999999999995E-2</v>
          </cell>
          <cell r="G40">
            <v>36.92</v>
          </cell>
          <cell r="H40">
            <v>0</v>
          </cell>
          <cell r="I40">
            <v>0.183</v>
          </cell>
        </row>
        <row r="41">
          <cell r="A41" t="str">
            <v>HV Sub Generation Intermittent</v>
          </cell>
          <cell r="B41">
            <v>607</v>
          </cell>
          <cell r="D41">
            <v>-0.48499999999999999</v>
          </cell>
          <cell r="E41">
            <v>0</v>
          </cell>
          <cell r="F41">
            <v>0</v>
          </cell>
          <cell r="G41">
            <v>36.92</v>
          </cell>
          <cell r="H41">
            <v>0</v>
          </cell>
          <cell r="I41">
            <v>0.14499999999999999</v>
          </cell>
        </row>
        <row r="42">
          <cell r="A42" t="str">
            <v>HV Sub Generation Non-Intermittent</v>
          </cell>
          <cell r="B42">
            <v>605</v>
          </cell>
          <cell r="D42">
            <v>-3.87</v>
          </cell>
          <cell r="E42">
            <v>-0.374</v>
          </cell>
          <cell r="F42">
            <v>-7.1999999999999995E-2</v>
          </cell>
          <cell r="G42">
            <v>36.92</v>
          </cell>
          <cell r="H42">
            <v>0</v>
          </cell>
          <cell r="I42">
            <v>0.14499999999999999</v>
          </cell>
        </row>
      </sheetData>
      <sheetData sheetId="20">
        <row r="57">
          <cell r="A57" t="str">
            <v>Domestic Unrestricted</v>
          </cell>
          <cell r="B57">
            <v>3276396.2596756704</v>
          </cell>
          <cell r="C57">
            <v>953792</v>
          </cell>
          <cell r="D57">
            <v>124161778.38411872</v>
          </cell>
          <cell r="E57">
            <v>109923094.51211873</v>
          </cell>
          <cell r="F57">
            <v>14238683.871999998</v>
          </cell>
          <cell r="G57">
            <v>0</v>
          </cell>
          <cell r="H57">
            <v>0</v>
          </cell>
          <cell r="I57">
            <v>3.7895836932865219</v>
          </cell>
          <cell r="J57">
            <v>130.17699706447394</v>
          </cell>
        </row>
        <row r="58">
          <cell r="A58" t="str">
            <v>LDNO LV: Domestic Unrestricted</v>
          </cell>
          <cell r="B58">
            <v>1302.711</v>
          </cell>
          <cell r="C58">
            <v>501</v>
          </cell>
          <cell r="D58">
            <v>35314.552649999998</v>
          </cell>
          <cell r="E58">
            <v>30157.75965</v>
          </cell>
          <cell r="F58">
            <v>5156.7929999999997</v>
          </cell>
          <cell r="G58">
            <v>0</v>
          </cell>
          <cell r="H58">
            <v>0</v>
          </cell>
          <cell r="I58">
            <v>2.7108508832734199</v>
          </cell>
          <cell r="J58">
            <v>70.488129041916167</v>
          </cell>
        </row>
        <row r="59">
          <cell r="A59" t="str">
            <v>LDNO HV: Domestic Unrestricted</v>
          </cell>
          <cell r="B59">
            <v>4894.1489999999985</v>
          </cell>
          <cell r="C59">
            <v>2115</v>
          </cell>
          <cell r="D59">
            <v>74638.975709999984</v>
          </cell>
          <cell r="E59">
            <v>62596.165709999979</v>
          </cell>
          <cell r="F59">
            <v>12042.81</v>
          </cell>
          <cell r="G59">
            <v>0</v>
          </cell>
          <cell r="H59">
            <v>0</v>
          </cell>
          <cell r="I59">
            <v>1.5250654548931797</v>
          </cell>
          <cell r="J59">
            <v>35.290295843971627</v>
          </cell>
        </row>
        <row r="60">
          <cell r="A60" t="str">
            <v>&gt; Domestic Two Rate</v>
          </cell>
        </row>
        <row r="61">
          <cell r="A61" t="str">
            <v>Domestic Two Rate</v>
          </cell>
          <cell r="B61">
            <v>374810.19166683755</v>
          </cell>
          <cell r="C61">
            <v>61369</v>
          </cell>
          <cell r="D61">
            <v>8302720.3074641284</v>
          </cell>
          <cell r="E61">
            <v>7386573.1909641288</v>
          </cell>
          <cell r="F61">
            <v>916147.11649999989</v>
          </cell>
          <cell r="G61">
            <v>0</v>
          </cell>
          <cell r="H61">
            <v>0</v>
          </cell>
          <cell r="I61">
            <v>2.2151799743066425</v>
          </cell>
          <cell r="J61">
            <v>135.29176469331631</v>
          </cell>
        </row>
        <row r="62">
          <cell r="A62" t="str">
            <v>LDNO LV: Domestic Two Rate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/>
          </cell>
          <cell r="J62" t="str">
            <v/>
          </cell>
        </row>
        <row r="63">
          <cell r="A63" t="str">
            <v>LDNO HV: Domestic Two Rate</v>
          </cell>
          <cell r="B63">
            <v>7.0714285714285721</v>
          </cell>
          <cell r="C63">
            <v>1</v>
          </cell>
          <cell r="D63">
            <v>56.641011428571439</v>
          </cell>
          <cell r="E63">
            <v>50.947011428571436</v>
          </cell>
          <cell r="F63">
            <v>5.694</v>
          </cell>
          <cell r="G63">
            <v>0</v>
          </cell>
          <cell r="H63">
            <v>0</v>
          </cell>
          <cell r="I63">
            <v>0.80098400000000014</v>
          </cell>
          <cell r="J63">
            <v>56.641011428571439</v>
          </cell>
        </row>
        <row r="64">
          <cell r="A64" t="str">
            <v>&gt; Domestic Off Peak (related MPAN)</v>
          </cell>
        </row>
        <row r="65">
          <cell r="A65" t="str">
            <v>Domestic Off Peak (related MPAN)</v>
          </cell>
          <cell r="B65">
            <v>4120.5884787578898</v>
          </cell>
          <cell r="C65">
            <v>0</v>
          </cell>
          <cell r="D65">
            <v>11743.677164459985</v>
          </cell>
          <cell r="E65">
            <v>11743.677164459985</v>
          </cell>
          <cell r="F65">
            <v>0</v>
          </cell>
          <cell r="G65">
            <v>0</v>
          </cell>
          <cell r="H65">
            <v>0</v>
          </cell>
          <cell r="I65">
            <v>0.28499999999999998</v>
          </cell>
          <cell r="J65" t="str">
            <v/>
          </cell>
        </row>
        <row r="66">
          <cell r="A66" t="str">
            <v>LDNO LV: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  <cell r="J66" t="str">
            <v/>
          </cell>
        </row>
        <row r="67">
          <cell r="A67" t="str">
            <v>LDNO HV: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</row>
        <row r="68">
          <cell r="A68" t="str">
            <v>&gt; Small Non Domestic Unrestricted</v>
          </cell>
        </row>
        <row r="69">
          <cell r="A69" t="str">
            <v>Small Non Domestic Unrestricted</v>
          </cell>
          <cell r="B69">
            <v>829797.1969504907</v>
          </cell>
          <cell r="C69">
            <v>62450</v>
          </cell>
          <cell r="D69">
            <v>24300128.746443447</v>
          </cell>
          <cell r="E69">
            <v>22736443.196443446</v>
          </cell>
          <cell r="F69">
            <v>1563685.55</v>
          </cell>
          <cell r="G69">
            <v>0</v>
          </cell>
          <cell r="H69">
            <v>0</v>
          </cell>
          <cell r="I69">
            <v>2.9284418934827152</v>
          </cell>
          <cell r="J69">
            <v>389.11335062359404</v>
          </cell>
        </row>
        <row r="70">
          <cell r="A70" t="str">
            <v>LDNO LV: Small Non Domestic Unrestricted</v>
          </cell>
          <cell r="B70">
            <v>12.001714285714286</v>
          </cell>
          <cell r="C70">
            <v>3</v>
          </cell>
          <cell r="D70">
            <v>278.6259</v>
          </cell>
          <cell r="E70">
            <v>226.83239999999998</v>
          </cell>
          <cell r="F70">
            <v>51.793500000000002</v>
          </cell>
          <cell r="G70">
            <v>0</v>
          </cell>
          <cell r="H70">
            <v>0</v>
          </cell>
          <cell r="I70">
            <v>2.3215508498785886</v>
          </cell>
          <cell r="J70">
            <v>92.875299999999996</v>
          </cell>
        </row>
        <row r="71">
          <cell r="A71" t="str">
            <v>LDNO HV: Small Non Domestic Unrestricted</v>
          </cell>
          <cell r="B71">
            <v>1301.3999999999999</v>
          </cell>
          <cell r="C71">
            <v>47</v>
          </cell>
          <cell r="D71">
            <v>14049.090999999997</v>
          </cell>
          <cell r="E71">
            <v>13599.629999999997</v>
          </cell>
          <cell r="F71">
            <v>449.46100000000007</v>
          </cell>
          <cell r="G71">
            <v>0</v>
          </cell>
          <cell r="H71">
            <v>0</v>
          </cell>
          <cell r="I71">
            <v>1.0795367296757339</v>
          </cell>
          <cell r="J71">
            <v>298.91682978723395</v>
          </cell>
        </row>
        <row r="72">
          <cell r="A72" t="str">
            <v>&gt; Small Non Domestic Two Rate</v>
          </cell>
        </row>
        <row r="73">
          <cell r="A73" t="str">
            <v>Small Non Domestic Two Rate</v>
          </cell>
          <cell r="B73">
            <v>292166.00481689343</v>
          </cell>
          <cell r="C73">
            <v>13480</v>
          </cell>
          <cell r="D73">
            <v>7404265.9481419781</v>
          </cell>
          <cell r="E73">
            <v>7066740.2281419784</v>
          </cell>
          <cell r="F73">
            <v>337525.72</v>
          </cell>
          <cell r="G73">
            <v>0</v>
          </cell>
          <cell r="H73">
            <v>0</v>
          </cell>
          <cell r="I73">
            <v>2.5342667613853251</v>
          </cell>
          <cell r="J73">
            <v>549.27788932803992</v>
          </cell>
        </row>
        <row r="74">
          <cell r="A74" t="str">
            <v>LDNO LV: Small Non Domestic Two Rate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</row>
        <row r="75">
          <cell r="A75" t="str">
            <v>LDNO HV: Small Non Domestic Two Rate</v>
          </cell>
          <cell r="B75">
            <v>605.06700000000001</v>
          </cell>
          <cell r="C75">
            <v>5</v>
          </cell>
          <cell r="D75">
            <v>7020.4631799999997</v>
          </cell>
          <cell r="E75">
            <v>6972.6481800000001</v>
          </cell>
          <cell r="F75">
            <v>47.814999999999998</v>
          </cell>
          <cell r="G75">
            <v>0</v>
          </cell>
          <cell r="H75">
            <v>0</v>
          </cell>
          <cell r="I75">
            <v>1.1602786435221224</v>
          </cell>
          <cell r="J75">
            <v>1404.0926359999999</v>
          </cell>
        </row>
        <row r="76">
          <cell r="A76" t="str">
            <v>&gt; Small Non Domestic Off Peak (related MPAN)</v>
          </cell>
        </row>
        <row r="77">
          <cell r="A77" t="str">
            <v>Small Non Domestic Off Peak (related MPAN)</v>
          </cell>
          <cell r="B77">
            <v>2509.7640572432565</v>
          </cell>
          <cell r="C77">
            <v>0</v>
          </cell>
          <cell r="D77">
            <v>7955.9520614611229</v>
          </cell>
          <cell r="E77">
            <v>7955.9520614611229</v>
          </cell>
          <cell r="F77">
            <v>0</v>
          </cell>
          <cell r="G77">
            <v>0</v>
          </cell>
          <cell r="H77">
            <v>0</v>
          </cell>
          <cell r="I77">
            <v>0.317</v>
          </cell>
          <cell r="J77" t="str">
            <v/>
          </cell>
        </row>
        <row r="78">
          <cell r="A78" t="str">
            <v>LDNO LV: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</row>
        <row r="79">
          <cell r="A79" t="str">
            <v>LDNO HV: Small Non Domestic Off Peak (related MPAN)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</row>
        <row r="80">
          <cell r="A80" t="str">
            <v>&gt; LV Medium Non-Domestic</v>
          </cell>
        </row>
        <row r="81">
          <cell r="A81" t="str">
            <v>LV Medium Non-Domestic</v>
          </cell>
          <cell r="B81">
            <v>497672.30495137931</v>
          </cell>
          <cell r="C81">
            <v>4623</v>
          </cell>
          <cell r="D81">
            <v>13835256.13760156</v>
          </cell>
          <cell r="E81">
            <v>13022100.48710156</v>
          </cell>
          <cell r="F81">
            <v>813155.65049999999</v>
          </cell>
          <cell r="G81">
            <v>0</v>
          </cell>
          <cell r="H81">
            <v>0</v>
          </cell>
          <cell r="I81">
            <v>2.7799931802420095</v>
          </cell>
          <cell r="J81">
            <v>2992.7008733726066</v>
          </cell>
        </row>
        <row r="82">
          <cell r="A82" t="str">
            <v>LDNO LV: LV Medium Non-Domestic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 t="str">
            <v/>
          </cell>
          <cell r="J82" t="str">
            <v/>
          </cell>
        </row>
        <row r="83">
          <cell r="A83" t="str">
            <v>LDNO HV: LV Medium Non-Domestic</v>
          </cell>
          <cell r="B83">
            <v>971.57499999999993</v>
          </cell>
          <cell r="C83">
            <v>7</v>
          </cell>
          <cell r="D83">
            <v>11456.597779999998</v>
          </cell>
          <cell r="E83">
            <v>10987.244279999999</v>
          </cell>
          <cell r="F83">
            <v>469.3535</v>
          </cell>
          <cell r="G83">
            <v>0</v>
          </cell>
          <cell r="H83">
            <v>0</v>
          </cell>
          <cell r="I83">
            <v>1.1791779100944344</v>
          </cell>
          <cell r="J83">
            <v>1636.6568257142856</v>
          </cell>
        </row>
        <row r="84">
          <cell r="A84" t="str">
            <v>&gt; LV Sub Medium Non-Domestic</v>
          </cell>
        </row>
        <row r="85">
          <cell r="A85" t="str">
            <v>LV Sub Medium Non-Domestic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 t="str">
            <v/>
          </cell>
          <cell r="J85" t="str">
            <v/>
          </cell>
        </row>
        <row r="86">
          <cell r="A86" t="str">
            <v>&gt; HV Medium Non-Domestic</v>
          </cell>
        </row>
        <row r="87">
          <cell r="A87" t="str">
            <v>HV Medium Non-Domestic</v>
          </cell>
          <cell r="B87">
            <v>720.32584091034482</v>
          </cell>
          <cell r="C87">
            <v>12</v>
          </cell>
          <cell r="D87">
            <v>19617.90491574883</v>
          </cell>
          <cell r="E87">
            <v>13582.264915748829</v>
          </cell>
          <cell r="F87">
            <v>6035.6400000000012</v>
          </cell>
          <cell r="G87">
            <v>0</v>
          </cell>
          <cell r="H87">
            <v>0</v>
          </cell>
          <cell r="I87">
            <v>2.7234764882175826</v>
          </cell>
          <cell r="J87">
            <v>1634.8254096457358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1257452.9814418068</v>
          </cell>
          <cell r="C89">
            <v>2949</v>
          </cell>
          <cell r="D89">
            <v>33455951.055632375</v>
          </cell>
          <cell r="E89">
            <v>27036175.052632373</v>
          </cell>
          <cell r="F89">
            <v>114742.641</v>
          </cell>
          <cell r="G89">
            <v>5706790.6220000004</v>
          </cell>
          <cell r="H89">
            <v>598242.74</v>
          </cell>
          <cell r="I89">
            <v>2.6606124880527529</v>
          </cell>
          <cell r="J89">
            <v>11344.846068373135</v>
          </cell>
        </row>
        <row r="90">
          <cell r="A90" t="str">
            <v>LDNO LV: LV HH Metered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 t="str">
            <v/>
          </cell>
          <cell r="J90" t="str">
            <v/>
          </cell>
        </row>
        <row r="91">
          <cell r="A91" t="str">
            <v>LDNO HV: LV HH Metered</v>
          </cell>
          <cell r="B91">
            <v>12656.596800000001</v>
          </cell>
          <cell r="C91">
            <v>0</v>
          </cell>
          <cell r="D91">
            <v>104028.7002546547</v>
          </cell>
          <cell r="E91">
            <v>104028.7002546547</v>
          </cell>
          <cell r="F91">
            <v>0</v>
          </cell>
          <cell r="G91">
            <v>0</v>
          </cell>
          <cell r="H91">
            <v>0</v>
          </cell>
          <cell r="I91">
            <v>0.82193264033389046</v>
          </cell>
          <cell r="J91" t="str">
            <v/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4162.1373416000006</v>
          </cell>
          <cell r="C93">
            <v>9</v>
          </cell>
          <cell r="D93">
            <v>109044.58749268428</v>
          </cell>
          <cell r="E93">
            <v>74475.502492684289</v>
          </cell>
          <cell r="F93">
            <v>252.94499999999999</v>
          </cell>
          <cell r="G93">
            <v>33825.279999999999</v>
          </cell>
          <cell r="H93">
            <v>490.86</v>
          </cell>
          <cell r="I93">
            <v>2.619918050343951</v>
          </cell>
          <cell r="J93">
            <v>12116.06527696492</v>
          </cell>
        </row>
        <row r="94">
          <cell r="A94" t="str">
            <v>LDNO HV: LV Sub HH Metered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 t="str">
            <v/>
          </cell>
          <cell r="J94" t="str">
            <v/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2140667.3197440277</v>
          </cell>
          <cell r="C96">
            <v>570</v>
          </cell>
          <cell r="D96">
            <v>41268879.730747402</v>
          </cell>
          <cell r="E96">
            <v>31979262.275747404</v>
          </cell>
          <cell r="F96">
            <v>178694.14499999999</v>
          </cell>
          <cell r="G96">
            <v>8443290.9600000009</v>
          </cell>
          <cell r="H96">
            <v>667632.35</v>
          </cell>
          <cell r="I96">
            <v>1.9278511588471472</v>
          </cell>
          <cell r="J96">
            <v>72401.54338727615</v>
          </cell>
        </row>
        <row r="97">
          <cell r="A97" t="str">
            <v>LDNO HV: HV HH Metered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  <cell r="J97" t="str">
            <v/>
          </cell>
        </row>
        <row r="98">
          <cell r="A98" t="str">
            <v>&gt; HV Sub HH Metered</v>
          </cell>
        </row>
        <row r="99">
          <cell r="A99" t="str">
            <v>HV Sub HH Metered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 t="str">
            <v/>
          </cell>
          <cell r="J99" t="str">
            <v/>
          </cell>
        </row>
        <row r="100">
          <cell r="A100" t="str">
            <v>&gt; NHH UMS category A</v>
          </cell>
        </row>
        <row r="101">
          <cell r="A101" t="str">
            <v>NHH UMS category A</v>
          </cell>
          <cell r="B101">
            <v>8804.4214434759378</v>
          </cell>
          <cell r="C101">
            <v>0</v>
          </cell>
          <cell r="D101">
            <v>231996.50503559093</v>
          </cell>
          <cell r="E101">
            <v>231996.50503559093</v>
          </cell>
          <cell r="F101">
            <v>0</v>
          </cell>
          <cell r="G101">
            <v>0</v>
          </cell>
          <cell r="H101">
            <v>0</v>
          </cell>
          <cell r="I101">
            <v>2.6349999999999998</v>
          </cell>
          <cell r="J101" t="str">
            <v/>
          </cell>
        </row>
        <row r="102">
          <cell r="A102" t="str">
            <v>LDNO LV: NHH UMS category A</v>
          </cell>
          <cell r="B102">
            <v>3.4725714285714284</v>
          </cell>
          <cell r="C102">
            <v>0</v>
          </cell>
          <cell r="D102">
            <v>63.131348571428568</v>
          </cell>
          <cell r="E102">
            <v>63.131348571428568</v>
          </cell>
          <cell r="F102">
            <v>0</v>
          </cell>
          <cell r="G102">
            <v>0</v>
          </cell>
          <cell r="H102">
            <v>0</v>
          </cell>
          <cell r="I102">
            <v>1.8180000000000001</v>
          </cell>
          <cell r="J102" t="str">
            <v/>
          </cell>
        </row>
        <row r="103">
          <cell r="A103" t="str">
            <v>LDNO HV: NHH UMS category A</v>
          </cell>
          <cell r="B103">
            <v>36.209343538705781</v>
          </cell>
          <cell r="C103">
            <v>0</v>
          </cell>
          <cell r="D103">
            <v>363.90390256399309</v>
          </cell>
          <cell r="E103">
            <v>363.90390256399309</v>
          </cell>
          <cell r="F103">
            <v>0</v>
          </cell>
          <cell r="G103">
            <v>0</v>
          </cell>
          <cell r="H103">
            <v>0</v>
          </cell>
          <cell r="I103">
            <v>1.0049999999999999</v>
          </cell>
          <cell r="J103" t="str">
            <v/>
          </cell>
        </row>
        <row r="104">
          <cell r="A104" t="str">
            <v>&gt; NHH UMS category B</v>
          </cell>
        </row>
        <row r="105">
          <cell r="A105" t="str">
            <v>NHH UMS category B</v>
          </cell>
          <cell r="B105">
            <v>5605.826706899782</v>
          </cell>
          <cell r="C105">
            <v>0</v>
          </cell>
          <cell r="D105">
            <v>170585.30669096039</v>
          </cell>
          <cell r="E105">
            <v>170585.30669096039</v>
          </cell>
          <cell r="F105">
            <v>0</v>
          </cell>
          <cell r="G105">
            <v>0</v>
          </cell>
          <cell r="H105">
            <v>0</v>
          </cell>
          <cell r="I105">
            <v>3.0430000000000001</v>
          </cell>
          <cell r="J105" t="str">
            <v/>
          </cell>
        </row>
        <row r="106">
          <cell r="A106" t="str">
            <v>LDNO LV: NHH UMS category B</v>
          </cell>
          <cell r="B106">
            <v>1.7362857142857142</v>
          </cell>
          <cell r="C106">
            <v>0</v>
          </cell>
          <cell r="D106">
            <v>36.444637142857147</v>
          </cell>
          <cell r="E106">
            <v>36.444637142857147</v>
          </cell>
          <cell r="F106">
            <v>0</v>
          </cell>
          <cell r="G106">
            <v>0</v>
          </cell>
          <cell r="H106">
            <v>0</v>
          </cell>
          <cell r="I106">
            <v>2.0990000000000006</v>
          </cell>
          <cell r="J106" t="str">
            <v/>
          </cell>
        </row>
        <row r="107">
          <cell r="A107" t="str">
            <v>LDNO HV: NHH UMS category B</v>
          </cell>
          <cell r="B107">
            <v>23.054701135302444</v>
          </cell>
          <cell r="C107">
            <v>0</v>
          </cell>
          <cell r="D107">
            <v>267.43453316950831</v>
          </cell>
          <cell r="E107">
            <v>267.43453316950831</v>
          </cell>
          <cell r="F107">
            <v>0</v>
          </cell>
          <cell r="G107">
            <v>0</v>
          </cell>
          <cell r="H107">
            <v>0</v>
          </cell>
          <cell r="I107">
            <v>1.1599999999999999</v>
          </cell>
          <cell r="J107" t="str">
            <v/>
          </cell>
        </row>
        <row r="108">
          <cell r="A108" t="str">
            <v>&gt; NHH UMS category C</v>
          </cell>
        </row>
        <row r="109">
          <cell r="A109" t="str">
            <v>NHH UMS category C</v>
          </cell>
          <cell r="B109">
            <v>411.64767759669121</v>
          </cell>
          <cell r="C109">
            <v>0</v>
          </cell>
          <cell r="D109">
            <v>20495.937867539255</v>
          </cell>
          <cell r="E109">
            <v>20495.937867539255</v>
          </cell>
          <cell r="F109">
            <v>0</v>
          </cell>
          <cell r="G109">
            <v>0</v>
          </cell>
          <cell r="H109">
            <v>0</v>
          </cell>
          <cell r="I109">
            <v>4.9790000000000001</v>
          </cell>
          <cell r="J109" t="str">
            <v/>
          </cell>
        </row>
        <row r="110">
          <cell r="A110" t="str">
            <v>LDNO LV: NHH UMS category C</v>
          </cell>
          <cell r="B110">
            <v>0.86814285714285711</v>
          </cell>
          <cell r="C110">
            <v>0</v>
          </cell>
          <cell r="D110">
            <v>29.820707142857145</v>
          </cell>
          <cell r="E110">
            <v>29.820707142857145</v>
          </cell>
          <cell r="F110">
            <v>0</v>
          </cell>
          <cell r="G110">
            <v>0</v>
          </cell>
          <cell r="H110">
            <v>0</v>
          </cell>
          <cell r="I110">
            <v>3.4350000000000009</v>
          </cell>
          <cell r="J110" t="str">
            <v/>
          </cell>
        </row>
        <row r="111">
          <cell r="A111" t="str">
            <v>LDNO HV: NHH UMS category C</v>
          </cell>
          <cell r="B111">
            <v>1.6929553259917982</v>
          </cell>
          <cell r="C111">
            <v>0</v>
          </cell>
          <cell r="D111">
            <v>32.132292087324331</v>
          </cell>
          <cell r="E111">
            <v>32.132292087324331</v>
          </cell>
          <cell r="F111">
            <v>0</v>
          </cell>
          <cell r="G111">
            <v>0</v>
          </cell>
          <cell r="H111">
            <v>0</v>
          </cell>
          <cell r="I111">
            <v>1.8980000000000001</v>
          </cell>
          <cell r="J111" t="str">
            <v/>
          </cell>
        </row>
        <row r="112">
          <cell r="A112" t="str">
            <v>&gt; NHH UMS category D</v>
          </cell>
        </row>
        <row r="113">
          <cell r="A113" t="str">
            <v>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</row>
        <row r="114">
          <cell r="A114" t="str">
            <v>LDNO LV: NHH UMS category D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</row>
        <row r="115">
          <cell r="A115" t="str">
            <v>LDNO HV: NHH UMS category D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 t="str">
            <v/>
          </cell>
          <cell r="J115" t="str">
            <v/>
          </cell>
        </row>
        <row r="116">
          <cell r="A116" t="str">
            <v>&gt; LV UMS (Pseudo HH Metered)</v>
          </cell>
        </row>
        <row r="117">
          <cell r="A117" t="str">
            <v>LV UMS (Pseudo HH Metered)</v>
          </cell>
          <cell r="B117">
            <v>146505.8826334069</v>
          </cell>
          <cell r="C117">
            <v>0</v>
          </cell>
          <cell r="D117">
            <v>4499892.9426906304</v>
          </cell>
          <cell r="E117">
            <v>4499892.9426906304</v>
          </cell>
          <cell r="F117">
            <v>0</v>
          </cell>
          <cell r="G117">
            <v>0</v>
          </cell>
          <cell r="H117">
            <v>0</v>
          </cell>
          <cell r="I117">
            <v>3.0714759447239737</v>
          </cell>
          <cell r="J117" t="str">
            <v/>
          </cell>
        </row>
        <row r="118">
          <cell r="A118" t="str">
            <v>LDNO LV: LV UMS (Pseudo HH Metered)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</row>
        <row r="119">
          <cell r="A119" t="str">
            <v>LDNO HV: LV UMS (Pseudo HH Metered)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 t="str">
            <v/>
          </cell>
          <cell r="J119" t="str">
            <v/>
          </cell>
        </row>
        <row r="120">
          <cell r="A120" t="str">
            <v>&gt; LV Generation NHH</v>
          </cell>
        </row>
        <row r="121">
          <cell r="A121" t="str">
            <v>LV Generation NHH</v>
          </cell>
          <cell r="B121">
            <v>703.10199999999998</v>
          </cell>
          <cell r="C121">
            <v>0</v>
          </cell>
          <cell r="D121">
            <v>-5526.3817200000003</v>
          </cell>
          <cell r="E121">
            <v>-5526.3817200000003</v>
          </cell>
          <cell r="F121">
            <v>0</v>
          </cell>
          <cell r="G121">
            <v>0</v>
          </cell>
          <cell r="H121">
            <v>0</v>
          </cell>
          <cell r="I121">
            <v>-0.78600000000000014</v>
          </cell>
          <cell r="J121" t="str">
            <v/>
          </cell>
        </row>
        <row r="122">
          <cell r="A122" t="str">
            <v>LDNO LV: LV Generation NHH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 t="str">
            <v/>
          </cell>
          <cell r="J122" t="str">
            <v/>
          </cell>
        </row>
        <row r="123">
          <cell r="A123" t="str">
            <v>LDNO HV: LV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  <cell r="J123" t="str">
            <v/>
          </cell>
        </row>
        <row r="124">
          <cell r="A124" t="str">
            <v>&gt; LV Sub Generation NHH</v>
          </cell>
        </row>
        <row r="125">
          <cell r="A125" t="str">
            <v>LV Sub Generation NHH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 t="str">
            <v/>
          </cell>
          <cell r="J125" t="str">
            <v/>
          </cell>
        </row>
        <row r="126">
          <cell r="A126" t="str">
            <v>LDNO HV: LV Sub Generation NHH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 t="str">
            <v/>
          </cell>
          <cell r="J126" t="str">
            <v/>
          </cell>
        </row>
        <row r="127">
          <cell r="A127" t="str">
            <v>&gt; LV Generation Intermittent</v>
          </cell>
        </row>
        <row r="128">
          <cell r="A128" t="str">
            <v>LV Generation Intermittent</v>
          </cell>
          <cell r="B128">
            <v>1044.6170000000002</v>
          </cell>
          <cell r="C128">
            <v>0</v>
          </cell>
          <cell r="D128">
            <v>-8081.6896200000019</v>
          </cell>
          <cell r="E128">
            <v>-8210.689620000001</v>
          </cell>
          <cell r="F128">
            <v>0</v>
          </cell>
          <cell r="G128">
            <v>0</v>
          </cell>
          <cell r="H128">
            <v>129</v>
          </cell>
          <cell r="I128">
            <v>-0.77365097638656088</v>
          </cell>
          <cell r="J128" t="str">
            <v/>
          </cell>
        </row>
        <row r="129">
          <cell r="A129" t="str">
            <v>LDNO LV: LV Generation 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  <cell r="J129" t="str">
            <v/>
          </cell>
        </row>
        <row r="130">
          <cell r="A130" t="str">
            <v>LDNO HV: LV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  <cell r="J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1413.4790000000003</v>
          </cell>
          <cell r="C132">
            <v>0</v>
          </cell>
          <cell r="D132">
            <v>-10864.725810000002</v>
          </cell>
          <cell r="E132">
            <v>-10978.245810000004</v>
          </cell>
          <cell r="F132">
            <v>0</v>
          </cell>
          <cell r="G132">
            <v>0</v>
          </cell>
          <cell r="H132">
            <v>113.52000000000001</v>
          </cell>
          <cell r="I132">
            <v>-0.76865137791222937</v>
          </cell>
          <cell r="J132" t="str">
            <v/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  <cell r="J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  <cell r="J134" t="str">
            <v/>
          </cell>
        </row>
        <row r="135">
          <cell r="A135" t="str">
            <v>&gt; LV Sub Generation Intermittent</v>
          </cell>
        </row>
        <row r="136">
          <cell r="A136" t="str">
            <v>LV Sub Generation Intermittent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 t="str">
            <v/>
          </cell>
          <cell r="J136" t="str">
            <v/>
          </cell>
        </row>
        <row r="137">
          <cell r="A137" t="str">
            <v>LDNO HV: LV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  <cell r="J137" t="str">
            <v/>
          </cell>
        </row>
        <row r="138">
          <cell r="A138" t="str">
            <v>&gt; LV Sub Generation Non-Intermittent</v>
          </cell>
        </row>
        <row r="139">
          <cell r="A139" t="str">
            <v>LV Sub Generation Non-Intermittent</v>
          </cell>
          <cell r="B139">
            <v>369.62279999999998</v>
          </cell>
          <cell r="C139">
            <v>0</v>
          </cell>
          <cell r="D139">
            <v>-4310.1527880000003</v>
          </cell>
          <cell r="E139">
            <v>-4310.1527880000003</v>
          </cell>
          <cell r="F139">
            <v>0</v>
          </cell>
          <cell r="G139">
            <v>0</v>
          </cell>
          <cell r="H139">
            <v>0</v>
          </cell>
          <cell r="I139">
            <v>-1.1660949454416774</v>
          </cell>
          <cell r="J139" t="str">
            <v/>
          </cell>
        </row>
        <row r="140">
          <cell r="A140" t="str">
            <v>LDNO HV: LV Sub Generation Non-Intermittent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 t="str">
            <v/>
          </cell>
          <cell r="J140" t="str">
            <v/>
          </cell>
        </row>
        <row r="141">
          <cell r="A141" t="str">
            <v>&gt; HV Generation Intermittent</v>
          </cell>
        </row>
        <row r="142">
          <cell r="A142" t="str">
            <v>HV Generation Intermittent</v>
          </cell>
          <cell r="B142">
            <v>22664.175999999999</v>
          </cell>
          <cell r="C142">
            <v>10</v>
          </cell>
          <cell r="D142">
            <v>-108692.34535999999</v>
          </cell>
          <cell r="E142">
            <v>-110147.89535999999</v>
          </cell>
          <cell r="F142">
            <v>1347.58</v>
          </cell>
          <cell r="G142">
            <v>0</v>
          </cell>
          <cell r="H142">
            <v>107.97</v>
          </cell>
          <cell r="I142">
            <v>-0.47957775019043269</v>
          </cell>
          <cell r="J142">
            <v>-10869.234536</v>
          </cell>
        </row>
        <row r="143">
          <cell r="A143" t="str">
            <v>LDNO HV: HV Generation 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/>
          </cell>
          <cell r="J143" t="str">
            <v/>
          </cell>
        </row>
        <row r="144">
          <cell r="A144" t="str">
            <v>&gt; HV Generation Non-Intermittent</v>
          </cell>
        </row>
        <row r="145">
          <cell r="A145" t="str">
            <v>HV Generation Non-Intermittent</v>
          </cell>
          <cell r="B145">
            <v>99523.001000000018</v>
          </cell>
          <cell r="C145">
            <v>21</v>
          </cell>
          <cell r="D145">
            <v>-484061.41552999994</v>
          </cell>
          <cell r="E145">
            <v>-487573.92352999997</v>
          </cell>
          <cell r="F145">
            <v>2829.9180000000006</v>
          </cell>
          <cell r="G145">
            <v>0</v>
          </cell>
          <cell r="H145">
            <v>682.59</v>
          </cell>
          <cell r="I145">
            <v>-0.48638145018356094</v>
          </cell>
          <cell r="J145">
            <v>-23050.543596666663</v>
          </cell>
        </row>
        <row r="146">
          <cell r="A146" t="str">
            <v>LDNO HV: HV Generation Non-Intermittent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 t="str">
            <v/>
          </cell>
          <cell r="J146" t="str">
            <v/>
          </cell>
        </row>
        <row r="147">
          <cell r="A147" t="str">
            <v>&gt; HV Sub Generation Intermittent</v>
          </cell>
        </row>
        <row r="148">
          <cell r="A148" t="str">
            <v>HV Sub Generation Intermittent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 t="str">
            <v/>
          </cell>
          <cell r="J148" t="str">
            <v/>
          </cell>
        </row>
        <row r="149">
          <cell r="A149" t="str">
            <v>&gt; HV Sub Generation Non-Intermittent</v>
          </cell>
        </row>
        <row r="150">
          <cell r="A150" t="str">
            <v>HV Sub Generation Non-Intermittent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 t="str">
            <v/>
          </cell>
          <cell r="J150" t="str">
            <v/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put"/>
      <sheetName val="Tariffs"/>
      <sheetName val="Summary"/>
      <sheetName val="M-ATW"/>
      <sheetName val="M-Rev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NHH"/>
      <sheetName val="Reactive"/>
      <sheetName val="Aggreg"/>
      <sheetName val="Revenue"/>
      <sheetName val="Scaler"/>
      <sheetName val="Adjust"/>
      <sheetName val="CData"/>
      <sheetName val="CTables"/>
    </sheetNames>
    <sheetDataSet>
      <sheetData sheetId="0"/>
      <sheetData sheetId="1"/>
      <sheetData sheetId="2"/>
      <sheetData sheetId="3">
        <row r="56">
          <cell r="A56" t="str">
            <v>Domestic Unrestricted</v>
          </cell>
          <cell r="B56">
            <v>3354050.7434111279</v>
          </cell>
          <cell r="C56">
            <v>950000</v>
          </cell>
          <cell r="D56">
            <v>105806305.59248823</v>
          </cell>
          <cell r="E56">
            <v>92907205.592488229</v>
          </cell>
          <cell r="F56">
            <v>12899100.000000002</v>
          </cell>
          <cell r="G56">
            <v>0</v>
          </cell>
          <cell r="H56">
            <v>0</v>
          </cell>
          <cell r="I56">
            <v>3.1545827325462996</v>
          </cell>
        </row>
        <row r="57">
          <cell r="A57" t="str">
            <v>LDNO LV: Domestic Unrestricted</v>
          </cell>
          <cell r="B57">
            <v>1259.5450000000001</v>
          </cell>
          <cell r="C57">
            <v>450</v>
          </cell>
          <cell r="D57">
            <v>28284.756450970424</v>
          </cell>
          <cell r="E57">
            <v>24069.517115261158</v>
          </cell>
          <cell r="F57">
            <v>4215.2393357092669</v>
          </cell>
          <cell r="G57">
            <v>0</v>
          </cell>
          <cell r="H57">
            <v>0</v>
          </cell>
          <cell r="I57">
            <v>2.2456328635317058</v>
          </cell>
        </row>
        <row r="58">
          <cell r="A58" t="str">
            <v>LDNO HV: Domestic Unrestricted</v>
          </cell>
          <cell r="B58">
            <v>3648.3240000000001</v>
          </cell>
          <cell r="C58">
            <v>1500</v>
          </cell>
          <cell r="D58">
            <v>44096.371335035648</v>
          </cell>
          <cell r="E58">
            <v>36699.982259176228</v>
          </cell>
          <cell r="F58">
            <v>7396.3890758594207</v>
          </cell>
          <cell r="G58">
            <v>0</v>
          </cell>
          <cell r="H58">
            <v>0</v>
          </cell>
          <cell r="I58">
            <v>1.2086747595618055</v>
          </cell>
        </row>
        <row r="59">
          <cell r="A59" t="str">
            <v>&gt; Domestic Two Rate</v>
          </cell>
        </row>
        <row r="60">
          <cell r="A60" t="str">
            <v>Domestic Two Rate</v>
          </cell>
          <cell r="B60">
            <v>430060.64241425833</v>
          </cell>
          <cell r="C60">
            <v>62000</v>
          </cell>
          <cell r="D60">
            <v>7831039.8101835661</v>
          </cell>
          <cell r="E60">
            <v>6989203.8101835661</v>
          </cell>
          <cell r="F60">
            <v>841836.00000000012</v>
          </cell>
          <cell r="G60">
            <v>0</v>
          </cell>
          <cell r="H60">
            <v>0</v>
          </cell>
          <cell r="I60">
            <v>1.8209152472595418</v>
          </cell>
        </row>
        <row r="61">
          <cell r="A61" t="str">
            <v>LDNO LV: Domestic Two Rate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 t="str">
            <v/>
          </cell>
        </row>
        <row r="62">
          <cell r="A62" t="str">
            <v>LDNO HV: Domestic Two Rate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/>
          </cell>
        </row>
        <row r="63">
          <cell r="A63" t="str">
            <v>&gt; Domestic Off Peak (related MPAN)</v>
          </cell>
        </row>
        <row r="64">
          <cell r="A64" t="str">
            <v>Domestic Off Peak (related MPAN)</v>
          </cell>
          <cell r="B64">
            <v>5173.3052912649691</v>
          </cell>
          <cell r="C64">
            <v>0</v>
          </cell>
          <cell r="D64">
            <v>12002.068275734729</v>
          </cell>
          <cell r="E64">
            <v>12002.068275734729</v>
          </cell>
          <cell r="F64">
            <v>0</v>
          </cell>
          <cell r="G64">
            <v>0</v>
          </cell>
          <cell r="H64">
            <v>0</v>
          </cell>
          <cell r="I64">
            <v>0.23200000000000004</v>
          </cell>
        </row>
        <row r="65">
          <cell r="A65" t="str">
            <v>LDNO LV: Domestic Off Peak (related MPAN)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 t="str">
            <v/>
          </cell>
        </row>
        <row r="66">
          <cell r="A66" t="str">
            <v>LDNO HV: Domestic Off Peak (related MPAN)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/>
          </cell>
        </row>
        <row r="67">
          <cell r="A67" t="str">
            <v>&gt; Small Non Domestic Unrestricted</v>
          </cell>
        </row>
        <row r="68">
          <cell r="A68" t="str">
            <v>Small Non Domestic Unrestricted</v>
          </cell>
          <cell r="B68">
            <v>870863.42312391824</v>
          </cell>
          <cell r="C68">
            <v>62300</v>
          </cell>
          <cell r="D68">
            <v>20788446.948738419</v>
          </cell>
          <cell r="E68">
            <v>19385419.79873842</v>
          </cell>
          <cell r="F68">
            <v>1403027.15</v>
          </cell>
          <cell r="G68">
            <v>0</v>
          </cell>
          <cell r="H68">
            <v>0</v>
          </cell>
          <cell r="I68">
            <v>2.38710759882039</v>
          </cell>
        </row>
        <row r="69">
          <cell r="A69" t="str">
            <v>LDNO LV: Small Non Domestic Unrestricted</v>
          </cell>
          <cell r="B69">
            <v>10.992999999999997</v>
          </cell>
          <cell r="C69">
            <v>1</v>
          </cell>
          <cell r="D69">
            <v>184.35311739714916</v>
          </cell>
          <cell r="E69">
            <v>168.81666178106423</v>
          </cell>
          <cell r="F69">
            <v>15.536455616084929</v>
          </cell>
          <cell r="G69">
            <v>0</v>
          </cell>
          <cell r="H69">
            <v>0</v>
          </cell>
          <cell r="I69">
            <v>1.6770046156385809</v>
          </cell>
        </row>
        <row r="70">
          <cell r="A70" t="str">
            <v>LDNO HV: Small Non Domestic Unrestricted</v>
          </cell>
          <cell r="B70">
            <v>705.65800000000002</v>
          </cell>
          <cell r="C70">
            <v>37</v>
          </cell>
          <cell r="D70">
            <v>6007.0306011418916</v>
          </cell>
          <cell r="E70">
            <v>5704.4281527318653</v>
          </cell>
          <cell r="F70">
            <v>302.6024484100264</v>
          </cell>
          <cell r="G70">
            <v>0</v>
          </cell>
          <cell r="H70">
            <v>0</v>
          </cell>
          <cell r="I70">
            <v>0.85126656271761836</v>
          </cell>
        </row>
        <row r="71">
          <cell r="A71" t="str">
            <v>&gt; Small Non Domestic Two Rate</v>
          </cell>
        </row>
        <row r="72">
          <cell r="A72" t="str">
            <v>Small Non Domestic Two Rate</v>
          </cell>
          <cell r="B72">
            <v>301754.44823299948</v>
          </cell>
          <cell r="C72">
            <v>13213</v>
          </cell>
          <cell r="D72">
            <v>6191437.0172312194</v>
          </cell>
          <cell r="E72">
            <v>5893873.6507312199</v>
          </cell>
          <cell r="F72">
            <v>297563.3665</v>
          </cell>
          <cell r="G72">
            <v>0</v>
          </cell>
          <cell r="H72">
            <v>0</v>
          </cell>
          <cell r="I72">
            <v>2.0518130067300633</v>
          </cell>
        </row>
        <row r="73">
          <cell r="A73" t="str">
            <v>LDNO LV: Small Non Domestic Two Rate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 t="str">
            <v/>
          </cell>
        </row>
        <row r="74">
          <cell r="A74" t="str">
            <v>LDNO HV: Small Non Domestic Two Rate</v>
          </cell>
          <cell r="B74">
            <v>465.73099999999994</v>
          </cell>
          <cell r="C74">
            <v>4</v>
          </cell>
          <cell r="D74">
            <v>4318.7843707088759</v>
          </cell>
          <cell r="E74">
            <v>4286.0705925023867</v>
          </cell>
          <cell r="F74">
            <v>32.713778206489337</v>
          </cell>
          <cell r="G74">
            <v>0</v>
          </cell>
          <cell r="H74">
            <v>0</v>
          </cell>
          <cell r="I74">
            <v>0.92731305640141559</v>
          </cell>
        </row>
        <row r="75">
          <cell r="A75" t="str">
            <v>&gt; Small Non Domestic Off Peak (related MPAN)</v>
          </cell>
        </row>
        <row r="76">
          <cell r="A76" t="str">
            <v>Small Non Domestic Off Peak (related MPAN)</v>
          </cell>
          <cell r="B76">
            <v>3018.9680069855494</v>
          </cell>
          <cell r="C76">
            <v>0</v>
          </cell>
          <cell r="D76">
            <v>7547.4200174638736</v>
          </cell>
          <cell r="E76">
            <v>7547.4200174638736</v>
          </cell>
          <cell r="F76">
            <v>0</v>
          </cell>
          <cell r="G76">
            <v>0</v>
          </cell>
          <cell r="H76">
            <v>0</v>
          </cell>
          <cell r="I76">
            <v>0.25</v>
          </cell>
        </row>
        <row r="77">
          <cell r="A77" t="str">
            <v>LDNO LV: Small Non Domestic Off Peak (related MPAN)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 t="str">
            <v/>
          </cell>
        </row>
        <row r="78">
          <cell r="A78" t="str">
            <v>LDNO HV: Small Non Domestic Off Peak (related MPAN)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&gt; LV Medium Non-Domestic</v>
          </cell>
        </row>
        <row r="80">
          <cell r="A80" t="str">
            <v>LV Medium Non-Domestic</v>
          </cell>
          <cell r="B80">
            <v>514201.44394079997</v>
          </cell>
          <cell r="C80">
            <v>4560</v>
          </cell>
          <cell r="D80">
            <v>11438538.987394031</v>
          </cell>
          <cell r="E80">
            <v>10694718.627394032</v>
          </cell>
          <cell r="F80">
            <v>743820.36</v>
          </cell>
          <cell r="G80">
            <v>0</v>
          </cell>
          <cell r="H80">
            <v>0</v>
          </cell>
          <cell r="I80">
            <v>2.2245248670890452</v>
          </cell>
        </row>
        <row r="81">
          <cell r="A81" t="str">
            <v>LDNO LV: LV Medium Non-Domestic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/>
          </cell>
        </row>
        <row r="82">
          <cell r="A82" t="str">
            <v>LDNO HV: LV Medium Non-Domestic</v>
          </cell>
          <cell r="B82">
            <v>915.42300000000012</v>
          </cell>
          <cell r="C82">
            <v>10</v>
          </cell>
          <cell r="D82">
            <v>8409.8648154146358</v>
          </cell>
          <cell r="E82">
            <v>7817.4909304681169</v>
          </cell>
          <cell r="F82">
            <v>592.37388494651884</v>
          </cell>
          <cell r="G82">
            <v>0</v>
          </cell>
          <cell r="H82">
            <v>0</v>
          </cell>
          <cell r="I82">
            <v>0.91868620467419271</v>
          </cell>
        </row>
        <row r="83">
          <cell r="A83" t="str">
            <v>&gt; LV Sub Medium Non-Domestic</v>
          </cell>
        </row>
        <row r="84">
          <cell r="A84" t="str">
            <v>LV Sub Medium Non-Domestic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 t="str">
            <v/>
          </cell>
        </row>
        <row r="85">
          <cell r="A85" t="str">
            <v>&gt; HV Medium Non-Domestic</v>
          </cell>
        </row>
        <row r="86">
          <cell r="A86" t="str">
            <v>HV Medium Non-Domestic</v>
          </cell>
          <cell r="B86">
            <v>1001.6024634</v>
          </cell>
          <cell r="C86">
            <v>13</v>
          </cell>
          <cell r="D86">
            <v>21267.050605642002</v>
          </cell>
          <cell r="E86">
            <v>14756.436105642002</v>
          </cell>
          <cell r="F86">
            <v>6510.6145000000006</v>
          </cell>
          <cell r="G86">
            <v>0</v>
          </cell>
          <cell r="H86">
            <v>0</v>
          </cell>
          <cell r="I86">
            <v>2.123302545947193</v>
          </cell>
        </row>
        <row r="87">
          <cell r="A87" t="str">
            <v>&gt; LV HH Metered</v>
          </cell>
        </row>
        <row r="88">
          <cell r="A88" t="str">
            <v>LV HH Metered</v>
          </cell>
          <cell r="B88">
            <v>1295769.0583529999</v>
          </cell>
          <cell r="C88">
            <v>2900</v>
          </cell>
          <cell r="D88">
            <v>27899151.109494701</v>
          </cell>
          <cell r="E88">
            <v>22244991.875529185</v>
          </cell>
          <cell r="F88">
            <v>99604.85</v>
          </cell>
          <cell r="G88">
            <v>5043570.0000000009</v>
          </cell>
          <cell r="H88">
            <v>510984.38396551728</v>
          </cell>
          <cell r="I88">
            <v>2.153095949439956</v>
          </cell>
        </row>
        <row r="89">
          <cell r="A89" t="str">
            <v>LDNO LV: LV HH Metered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/>
          </cell>
        </row>
        <row r="90">
          <cell r="A90" t="str">
            <v>LDNO HV: LV HH Metered</v>
          </cell>
          <cell r="B90">
            <v>10359.171850000001</v>
          </cell>
          <cell r="C90">
            <v>0</v>
          </cell>
          <cell r="D90">
            <v>64427.46606101685</v>
          </cell>
          <cell r="E90">
            <v>64427.46606101685</v>
          </cell>
          <cell r="F90">
            <v>0</v>
          </cell>
          <cell r="G90">
            <v>0</v>
          </cell>
          <cell r="H90">
            <v>0</v>
          </cell>
          <cell r="I90">
            <v>0.62193645393590857</v>
          </cell>
        </row>
        <row r="91">
          <cell r="A91" t="str">
            <v>&gt; LV Sub HH Metered</v>
          </cell>
        </row>
        <row r="92">
          <cell r="A92" t="str">
            <v>LV Sub HH Metered</v>
          </cell>
          <cell r="B92">
            <v>682.19030879999991</v>
          </cell>
          <cell r="C92">
            <v>2</v>
          </cell>
          <cell r="D92">
            <v>18416.182193449993</v>
          </cell>
          <cell r="E92">
            <v>10670.318626967999</v>
          </cell>
          <cell r="F92">
            <v>49.64</v>
          </cell>
          <cell r="G92">
            <v>7646.5675000000001</v>
          </cell>
          <cell r="H92">
            <v>49.656066481994465</v>
          </cell>
          <cell r="I92">
            <v>2.699566668697595</v>
          </cell>
        </row>
        <row r="93">
          <cell r="A93" t="str">
            <v>LDNO HV: LV Sub HH Metered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/>
          </cell>
        </row>
        <row r="94">
          <cell r="A94" t="str">
            <v>&gt; HV HH Metered</v>
          </cell>
        </row>
        <row r="95">
          <cell r="A95" t="str">
            <v>HV HH Metered</v>
          </cell>
          <cell r="B95">
            <v>2183138.5651614</v>
          </cell>
          <cell r="C95">
            <v>566</v>
          </cell>
          <cell r="D95">
            <v>33610986.954412557</v>
          </cell>
          <cell r="E95">
            <v>25222136.398276355</v>
          </cell>
          <cell r="F95">
            <v>156636.538</v>
          </cell>
          <cell r="G95">
            <v>7666460</v>
          </cell>
          <cell r="H95">
            <v>565754.01813620073</v>
          </cell>
          <cell r="I95">
            <v>1.5395718572690638</v>
          </cell>
        </row>
        <row r="96">
          <cell r="A96" t="str">
            <v>LDNO HV: HV HH Metered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 t="str">
            <v/>
          </cell>
        </row>
        <row r="97">
          <cell r="A97" t="str">
            <v>&gt; HV Sub HH Metered</v>
          </cell>
        </row>
        <row r="98">
          <cell r="A98" t="str">
            <v>HV Sub HH Metered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</v>
          </cell>
        </row>
        <row r="100">
          <cell r="A100" t="str">
            <v>NHH UMS</v>
          </cell>
          <cell r="B100">
            <v>16273.305278999995</v>
          </cell>
          <cell r="C100">
            <v>0</v>
          </cell>
          <cell r="D100">
            <v>579492.40098518983</v>
          </cell>
          <cell r="E100">
            <v>579492.40098518983</v>
          </cell>
          <cell r="F100">
            <v>0</v>
          </cell>
          <cell r="G100">
            <v>0</v>
          </cell>
          <cell r="H100">
            <v>0</v>
          </cell>
          <cell r="I100">
            <v>3.5610000000000004</v>
          </cell>
        </row>
        <row r="101">
          <cell r="A101" t="str">
            <v>LDNO LV: NHH UMS</v>
          </cell>
          <cell r="B101">
            <v>6.5090000000000003</v>
          </cell>
          <cell r="C101">
            <v>0</v>
          </cell>
          <cell r="D101">
            <v>159.90430842288129</v>
          </cell>
          <cell r="E101">
            <v>159.90430842288129</v>
          </cell>
          <cell r="F101">
            <v>0</v>
          </cell>
          <cell r="G101">
            <v>0</v>
          </cell>
          <cell r="H101">
            <v>0</v>
          </cell>
          <cell r="I101">
            <v>2.4566647476245396</v>
          </cell>
        </row>
        <row r="102">
          <cell r="A102" t="str">
            <v>LDNO HV: NHH UMS</v>
          </cell>
          <cell r="B102">
            <v>65.248999999999995</v>
          </cell>
          <cell r="C102">
            <v>0</v>
          </cell>
          <cell r="D102">
            <v>843.79805286840747</v>
          </cell>
          <cell r="E102">
            <v>843.79805286840747</v>
          </cell>
          <cell r="F102">
            <v>0</v>
          </cell>
          <cell r="G102">
            <v>0</v>
          </cell>
          <cell r="H102">
            <v>0</v>
          </cell>
          <cell r="I102">
            <v>1.293196911628389</v>
          </cell>
        </row>
        <row r="103">
          <cell r="A103" t="str">
            <v>&gt; LV UMS (Pseudo HH Metered)</v>
          </cell>
        </row>
        <row r="104">
          <cell r="A104" t="str">
            <v>LV UMS (Pseudo HH Metered)</v>
          </cell>
          <cell r="B104">
            <v>150005.42872000003</v>
          </cell>
          <cell r="C104">
            <v>0</v>
          </cell>
          <cell r="D104">
            <v>4983094.0777254002</v>
          </cell>
          <cell r="E104">
            <v>4983094.0777254002</v>
          </cell>
          <cell r="F104">
            <v>0</v>
          </cell>
          <cell r="G104">
            <v>0</v>
          </cell>
          <cell r="H104">
            <v>0</v>
          </cell>
          <cell r="I104">
            <v>3.3219424925126133</v>
          </cell>
        </row>
        <row r="105">
          <cell r="A105" t="str">
            <v>LDNO LV: LV UMS (Pseudo HH Metered)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LV UMS (Pseudo HH Metered)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LV Generation NHH</v>
          </cell>
        </row>
        <row r="108">
          <cell r="A108" t="str">
            <v>LV Generation NHH</v>
          </cell>
          <cell r="B108">
            <v>765.36399999999992</v>
          </cell>
          <cell r="C108">
            <v>0</v>
          </cell>
          <cell r="D108">
            <v>-5357.5479999999989</v>
          </cell>
          <cell r="E108">
            <v>-5357.5479999999989</v>
          </cell>
          <cell r="F108">
            <v>0</v>
          </cell>
          <cell r="G108">
            <v>0</v>
          </cell>
          <cell r="H108">
            <v>0</v>
          </cell>
          <cell r="I108">
            <v>-0.7</v>
          </cell>
        </row>
        <row r="109">
          <cell r="A109" t="str">
            <v>LDNO LV: LV Generation NHH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LV Generation NHH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Sub Generation NHH</v>
          </cell>
        </row>
        <row r="112">
          <cell r="A112" t="str">
            <v>LV Sub Generation NHH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 t="str">
            <v/>
          </cell>
        </row>
        <row r="113">
          <cell r="A113" t="str">
            <v>LDNO HV: LV Sub Generation NHH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&gt; LV Generation Intermittent</v>
          </cell>
        </row>
        <row r="115">
          <cell r="A115" t="str">
            <v>LV Generation Intermittent</v>
          </cell>
          <cell r="B115">
            <v>882.82299999999975</v>
          </cell>
          <cell r="C115">
            <v>0</v>
          </cell>
          <cell r="D115">
            <v>-6175.5929565217366</v>
          </cell>
          <cell r="E115">
            <v>-6179.7609999999977</v>
          </cell>
          <cell r="F115">
            <v>0</v>
          </cell>
          <cell r="G115">
            <v>0</v>
          </cell>
          <cell r="H115">
            <v>4.1680434782608691</v>
          </cell>
          <cell r="I115">
            <v>-0.69952787325678401</v>
          </cell>
        </row>
        <row r="116">
          <cell r="A116" t="str">
            <v>LDNO LV: LV Generation Intermittent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 t="str">
            <v/>
          </cell>
        </row>
        <row r="117">
          <cell r="A117" t="str">
            <v>LDNO HV: LV Generation Intermittent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&gt; LV Generation Non-Intermittent</v>
          </cell>
        </row>
        <row r="119">
          <cell r="A119" t="str">
            <v>LV Generation Non-Intermittent</v>
          </cell>
          <cell r="B119">
            <v>1277.5070000000001</v>
          </cell>
          <cell r="C119">
            <v>0</v>
          </cell>
          <cell r="D119">
            <v>-8920.2690899999998</v>
          </cell>
          <cell r="E119">
            <v>-8920.2690899999998</v>
          </cell>
          <cell r="F119">
            <v>0</v>
          </cell>
          <cell r="G119">
            <v>0</v>
          </cell>
          <cell r="H119">
            <v>0</v>
          </cell>
          <cell r="I119">
            <v>-0.69825598529010013</v>
          </cell>
        </row>
        <row r="120">
          <cell r="A120" t="str">
            <v>LDNO LV: LV Generation Non-Intermittent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Generation Non-Intermittent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Sub Generation Intermittent</v>
          </cell>
        </row>
        <row r="123">
          <cell r="A123" t="str">
            <v>LV Sub Generation Intermittent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 t="str">
            <v/>
          </cell>
        </row>
        <row r="124">
          <cell r="A124" t="str">
            <v>LDNO HV: LV Sub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&gt; LV Sub Generation Non-Intermittent</v>
          </cell>
        </row>
        <row r="126">
          <cell r="A126" t="str">
            <v>LV Sub Generation Non-Intermittent</v>
          </cell>
          <cell r="B126">
            <v>592.70400000000006</v>
          </cell>
          <cell r="C126">
            <v>0</v>
          </cell>
          <cell r="D126">
            <v>-7523.0438400000003</v>
          </cell>
          <cell r="E126">
            <v>-7523.0438400000003</v>
          </cell>
          <cell r="F126">
            <v>0</v>
          </cell>
          <cell r="G126">
            <v>0</v>
          </cell>
          <cell r="H126">
            <v>0</v>
          </cell>
          <cell r="I126">
            <v>-1.2692750242954323</v>
          </cell>
        </row>
        <row r="127">
          <cell r="A127" t="str">
            <v>LDNO HV: LV Sub Generation Non-Intermittent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 t="str">
            <v/>
          </cell>
        </row>
        <row r="128">
          <cell r="A128" t="str">
            <v>&gt; HV Generation Intermittent</v>
          </cell>
        </row>
        <row r="129">
          <cell r="A129" t="str">
            <v>HV Generation Intermittent</v>
          </cell>
          <cell r="B129">
            <v>16375.236000000001</v>
          </cell>
          <cell r="C129">
            <v>6</v>
          </cell>
          <cell r="D129">
            <v>-68838.037398772998</v>
          </cell>
          <cell r="E129">
            <v>-69594.752999999997</v>
          </cell>
          <cell r="F129">
            <v>713.721</v>
          </cell>
          <cell r="G129">
            <v>0</v>
          </cell>
          <cell r="H129">
            <v>42.994601226993865</v>
          </cell>
          <cell r="I129">
            <v>-0.42037890262328431</v>
          </cell>
        </row>
        <row r="130">
          <cell r="A130" t="str">
            <v>LDNO HV: HV Generation Intermittent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 t="str">
            <v/>
          </cell>
        </row>
        <row r="131">
          <cell r="A131" t="str">
            <v>&gt; HV Generation Non-Intermittent</v>
          </cell>
        </row>
        <row r="132">
          <cell r="A132" t="str">
            <v>HV Generation Non-Intermittent</v>
          </cell>
          <cell r="B132">
            <v>95542.976999999999</v>
          </cell>
          <cell r="C132">
            <v>16</v>
          </cell>
          <cell r="D132">
            <v>-408585.67360257666</v>
          </cell>
          <cell r="E132">
            <v>-410624.14493999997</v>
          </cell>
          <cell r="F132">
            <v>1903.2560000000001</v>
          </cell>
          <cell r="G132">
            <v>0</v>
          </cell>
          <cell r="H132">
            <v>135.21533742331289</v>
          </cell>
          <cell r="I132">
            <v>-0.42764595204373496</v>
          </cell>
        </row>
        <row r="133">
          <cell r="A133" t="str">
            <v>LDNO HV: HV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 t="str">
            <v/>
          </cell>
        </row>
        <row r="134">
          <cell r="A134" t="str">
            <v>&gt; HV Sub Generation Non-Intermittent</v>
          </cell>
        </row>
        <row r="135">
          <cell r="A135" t="str">
            <v>HV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Sub Generation Intermittent</v>
          </cell>
        </row>
        <row r="137">
          <cell r="A137" t="str">
            <v>HV Sub Generation Intermittent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32"/>
  </cols>
  <sheetData>
    <row r="2" spans="1:1" ht="15" x14ac:dyDescent="0.25">
      <c r="A2" s="39" t="s">
        <v>79</v>
      </c>
    </row>
    <row r="3" spans="1:1" x14ac:dyDescent="0.2">
      <c r="A3" s="31"/>
    </row>
    <row r="4" spans="1:1" x14ac:dyDescent="0.2">
      <c r="A4" s="32" t="s">
        <v>68</v>
      </c>
    </row>
    <row r="5" spans="1:1" x14ac:dyDescent="0.2">
      <c r="A5" s="33" t="s">
        <v>76</v>
      </c>
    </row>
    <row r="6" spans="1:1" x14ac:dyDescent="0.2">
      <c r="A6" s="34"/>
    </row>
    <row r="7" spans="1:1" x14ac:dyDescent="0.2">
      <c r="A7" s="35" t="s">
        <v>69</v>
      </c>
    </row>
    <row r="8" spans="1:1" x14ac:dyDescent="0.2">
      <c r="A8" s="32" t="s">
        <v>70</v>
      </c>
    </row>
    <row r="9" spans="1:1" ht="12.75" customHeight="1" x14ac:dyDescent="0.2">
      <c r="A9" s="32" t="s">
        <v>80</v>
      </c>
    </row>
    <row r="11" spans="1:1" ht="15" x14ac:dyDescent="0.25">
      <c r="A11" s="39" t="s">
        <v>71</v>
      </c>
    </row>
    <row r="13" spans="1:1" x14ac:dyDescent="0.2">
      <c r="A13" s="32" t="s">
        <v>77</v>
      </c>
    </row>
    <row r="14" spans="1:1" x14ac:dyDescent="0.2">
      <c r="A14" s="32" t="s">
        <v>65</v>
      </c>
    </row>
    <row r="15" spans="1:1" x14ac:dyDescent="0.2">
      <c r="A15" s="36" t="s">
        <v>66</v>
      </c>
    </row>
    <row r="16" spans="1:1" x14ac:dyDescent="0.2">
      <c r="A16" s="32" t="s">
        <v>78</v>
      </c>
    </row>
    <row r="17" spans="1:1" x14ac:dyDescent="0.2">
      <c r="A17" s="36" t="s">
        <v>67</v>
      </c>
    </row>
    <row r="18" spans="1:1" x14ac:dyDescent="0.2">
      <c r="A18" s="37" t="s">
        <v>74</v>
      </c>
    </row>
    <row r="19" spans="1:1" x14ac:dyDescent="0.2">
      <c r="A19" s="38" t="s">
        <v>73</v>
      </c>
    </row>
    <row r="20" spans="1:1" x14ac:dyDescent="0.2">
      <c r="A20" s="38" t="s">
        <v>72</v>
      </c>
    </row>
    <row r="21" spans="1:1" x14ac:dyDescent="0.2">
      <c r="A21" s="32" t="s">
        <v>75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69"/>
  <sheetViews>
    <sheetView topLeftCell="AB22" zoomScale="70" zoomScaleNormal="70" workbookViewId="0">
      <selection activeCell="AU67" sqref="AU67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3" ht="72.75" customHeight="1" x14ac:dyDescent="0.25"/>
    <row r="3" spans="2:43" ht="16.5" thickBot="1" x14ac:dyDescent="0.3"/>
    <row r="4" spans="2:43" ht="60.75" customHeight="1" x14ac:dyDescent="0.25">
      <c r="D4" s="72" t="s">
        <v>95</v>
      </c>
      <c r="E4" s="73"/>
      <c r="F4" s="72" t="s">
        <v>62</v>
      </c>
      <c r="G4" s="73"/>
      <c r="H4" s="72" t="s">
        <v>62</v>
      </c>
      <c r="I4" s="73"/>
      <c r="J4" s="72" t="s">
        <v>0</v>
      </c>
      <c r="K4" s="73"/>
      <c r="L4" s="72" t="s">
        <v>33</v>
      </c>
      <c r="M4" s="73"/>
      <c r="N4" s="72" t="s">
        <v>1</v>
      </c>
      <c r="O4" s="73"/>
      <c r="P4" s="72" t="s">
        <v>32</v>
      </c>
      <c r="Q4" s="73"/>
      <c r="R4" s="72" t="s">
        <v>2</v>
      </c>
      <c r="S4" s="73"/>
      <c r="T4" s="72" t="s">
        <v>34</v>
      </c>
      <c r="U4" s="73"/>
      <c r="V4" s="72" t="s">
        <v>63</v>
      </c>
      <c r="W4" s="73"/>
      <c r="X4" s="72" t="s">
        <v>64</v>
      </c>
      <c r="Y4" s="73"/>
      <c r="Z4" s="72" t="s">
        <v>3</v>
      </c>
      <c r="AA4" s="73"/>
      <c r="AB4" s="72" t="s">
        <v>4</v>
      </c>
      <c r="AC4" s="73"/>
      <c r="AD4" s="72" t="s">
        <v>5</v>
      </c>
      <c r="AE4" s="73"/>
      <c r="AF4" s="72" t="s">
        <v>6</v>
      </c>
      <c r="AG4" s="73"/>
      <c r="AH4" s="72" t="s">
        <v>35</v>
      </c>
      <c r="AI4" s="73"/>
      <c r="AJ4" s="72" t="s">
        <v>7</v>
      </c>
      <c r="AK4" s="73"/>
      <c r="AL4" s="72" t="s">
        <v>8</v>
      </c>
      <c r="AM4" s="73"/>
      <c r="AN4" s="72" t="s">
        <v>9</v>
      </c>
      <c r="AO4" s="73"/>
      <c r="AP4" s="72" t="s">
        <v>10</v>
      </c>
      <c r="AQ4" s="73"/>
    </row>
    <row r="5" spans="2:43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3" ht="5.25" customHeight="1" thickBot="1" x14ac:dyDescent="0.3"/>
    <row r="7" spans="2:43" x14ac:dyDescent="0.25">
      <c r="B7" s="5" t="s">
        <v>14</v>
      </c>
      <c r="D7" s="6">
        <v>6.6784265577672919E-3</v>
      </c>
      <c r="E7" s="7">
        <v>2.1067649099711514E-2</v>
      </c>
      <c r="F7" s="6">
        <v>6.6784265577672919E-3</v>
      </c>
      <c r="G7" s="7">
        <v>2.1067649099711514E-2</v>
      </c>
      <c r="H7" s="6">
        <v>6.6784265577672919E-3</v>
      </c>
      <c r="I7" s="7">
        <v>2.1067649099711514E-2</v>
      </c>
      <c r="J7" s="6">
        <v>6.6784265577672919E-3</v>
      </c>
      <c r="K7" s="7">
        <v>2.1067649099711514E-2</v>
      </c>
      <c r="L7" s="6">
        <v>6.6784265577672919E-3</v>
      </c>
      <c r="M7" s="7">
        <v>2.1067649099711514E-2</v>
      </c>
      <c r="N7" s="6">
        <v>6.6784265577672919E-3</v>
      </c>
      <c r="O7" s="7">
        <v>2.1067649099711514E-2</v>
      </c>
      <c r="P7" s="6">
        <v>6.6784265577672919E-3</v>
      </c>
      <c r="Q7" s="7">
        <v>2.1067649099711514E-2</v>
      </c>
      <c r="R7" s="6">
        <v>6.6784265577672919E-3</v>
      </c>
      <c r="S7" s="7">
        <v>2.1067649099711514E-2</v>
      </c>
      <c r="T7" s="6">
        <v>6.6784265577672919E-3</v>
      </c>
      <c r="U7" s="7">
        <v>2.1067649099711514E-2</v>
      </c>
      <c r="V7" s="6">
        <v>9.5314187798909433E-3</v>
      </c>
      <c r="W7" s="7">
        <v>3.0067649099711574E-2</v>
      </c>
      <c r="X7" s="6">
        <v>-2.5145483801864987E-3</v>
      </c>
      <c r="Y7" s="7">
        <v>-7.9323509002884318E-3</v>
      </c>
      <c r="Z7" s="6">
        <v>-2.1975492443948585E-3</v>
      </c>
      <c r="AA7" s="7">
        <v>-6.9323509002883251E-3</v>
      </c>
      <c r="AB7" s="6">
        <v>1.0117263404674226E-4</v>
      </c>
      <c r="AC7" s="7">
        <v>3.1915744437037321E-4</v>
      </c>
      <c r="AD7" s="6">
        <v>1.0117263404674226E-4</v>
      </c>
      <c r="AE7" s="7">
        <v>3.1915744437037321E-4</v>
      </c>
      <c r="AF7" s="6">
        <v>1.0117263404674226E-4</v>
      </c>
      <c r="AG7" s="7">
        <v>3.1915744437037321E-4</v>
      </c>
      <c r="AH7" s="6">
        <v>-2.1582650174456486E-4</v>
      </c>
      <c r="AI7" s="7">
        <v>-6.8084255562928788E-4</v>
      </c>
      <c r="AJ7" s="6">
        <v>-1.1668239091191523E-3</v>
      </c>
      <c r="AK7" s="7">
        <v>-3.6808425556296041E-3</v>
      </c>
      <c r="AL7" s="6">
        <v>-1.1668239091191523E-3</v>
      </c>
      <c r="AM7" s="7">
        <v>-3.6808425556296041E-3</v>
      </c>
      <c r="AN7" s="6">
        <v>2.284621336590531E-2</v>
      </c>
      <c r="AO7" s="7">
        <v>7.2314417241078829E-2</v>
      </c>
      <c r="AP7" s="6">
        <v>0.19723895908820466</v>
      </c>
      <c r="AQ7" s="7">
        <v>0.62431441724107861</v>
      </c>
    </row>
    <row r="8" spans="2:43" x14ac:dyDescent="0.25">
      <c r="B8" s="5" t="s">
        <v>15</v>
      </c>
      <c r="D8" s="8">
        <v>6.7181807033502849E-3</v>
      </c>
      <c r="E8" s="9">
        <v>1.2233237676575439E-2</v>
      </c>
      <c r="F8" s="8">
        <v>6.7181807033502849E-3</v>
      </c>
      <c r="G8" s="9">
        <v>1.2233237676575439E-2</v>
      </c>
      <c r="H8" s="8">
        <v>6.7181807033502849E-3</v>
      </c>
      <c r="I8" s="9">
        <v>1.2233237676575439E-2</v>
      </c>
      <c r="J8" s="8">
        <v>6.7181807033502849E-3</v>
      </c>
      <c r="K8" s="9">
        <v>1.2233237676575439E-2</v>
      </c>
      <c r="L8" s="8">
        <v>6.7181807033502849E-3</v>
      </c>
      <c r="M8" s="9">
        <v>1.2233237676575439E-2</v>
      </c>
      <c r="N8" s="8">
        <v>6.7181807033502849E-3</v>
      </c>
      <c r="O8" s="9">
        <v>1.2233237676575439E-2</v>
      </c>
      <c r="P8" s="8">
        <v>6.7181807033502849E-3</v>
      </c>
      <c r="Q8" s="9">
        <v>1.2233237676575439E-2</v>
      </c>
      <c r="R8" s="8">
        <v>6.7181807033502849E-3</v>
      </c>
      <c r="S8" s="9">
        <v>1.2233237676575439E-2</v>
      </c>
      <c r="T8" s="8">
        <v>6.7181807033502849E-3</v>
      </c>
      <c r="U8" s="9">
        <v>1.2233237676575439E-2</v>
      </c>
      <c r="V8" s="8">
        <v>1.8216601230842899E-2</v>
      </c>
      <c r="W8" s="9">
        <v>3.3170886934488761E-2</v>
      </c>
      <c r="X8" s="8">
        <v>2.4416397441544557E-3</v>
      </c>
      <c r="Y8" s="9">
        <v>4.446019038445808E-3</v>
      </c>
      <c r="Z8" s="8">
        <v>2.7078802141735636E-3</v>
      </c>
      <c r="AA8" s="9">
        <v>4.9308203697409677E-3</v>
      </c>
      <c r="AB8" s="8">
        <v>3.3497105084383527E-3</v>
      </c>
      <c r="AC8" s="9">
        <v>6.0995389387207459E-3</v>
      </c>
      <c r="AD8" s="8">
        <v>3.3497105084383527E-3</v>
      </c>
      <c r="AE8" s="9">
        <v>6.0995389387207459E-3</v>
      </c>
      <c r="AF8" s="8">
        <v>8.541826949944209E-3</v>
      </c>
      <c r="AG8" s="9">
        <v>1.5553942932605832E-2</v>
      </c>
      <c r="AH8" s="8">
        <v>9.3739352377875118E-3</v>
      </c>
      <c r="AI8" s="9">
        <v>1.7069141601310685E-2</v>
      </c>
      <c r="AJ8" s="8">
        <v>1.8858151994716188E-3</v>
      </c>
      <c r="AK8" s="9">
        <v>3.4339096502316231E-3</v>
      </c>
      <c r="AL8" s="8">
        <v>1.8858151994716188E-3</v>
      </c>
      <c r="AM8" s="9">
        <v>3.4339096502316231E-3</v>
      </c>
      <c r="AN8" s="8">
        <v>9.2221518430888327E-3</v>
      </c>
      <c r="AO8" s="9">
        <v>1.7297262026931548E-2</v>
      </c>
      <c r="AP8" s="8">
        <v>0.18103813488044196</v>
      </c>
      <c r="AQ8" s="9">
        <v>0.33955893474479298</v>
      </c>
    </row>
    <row r="9" spans="2:43" x14ac:dyDescent="0.25">
      <c r="B9" s="5" t="s">
        <v>16</v>
      </c>
      <c r="D9" s="8">
        <v>4.3103448275860767E-3</v>
      </c>
      <c r="E9" s="9">
        <v>9.999999999999753E-4</v>
      </c>
      <c r="F9" s="8">
        <v>4.3103448275860767E-3</v>
      </c>
      <c r="G9" s="9">
        <v>9.999999999999753E-4</v>
      </c>
      <c r="H9" s="8">
        <v>4.3103448275860767E-3</v>
      </c>
      <c r="I9" s="9">
        <v>9.999999999999753E-4</v>
      </c>
      <c r="J9" s="8">
        <v>4.3103448275860767E-3</v>
      </c>
      <c r="K9" s="9">
        <v>9.999999999999753E-4</v>
      </c>
      <c r="L9" s="8">
        <v>4.3103448275860767E-3</v>
      </c>
      <c r="M9" s="9">
        <v>9.999999999999753E-4</v>
      </c>
      <c r="N9" s="8">
        <v>4.3103448275860767E-3</v>
      </c>
      <c r="O9" s="9">
        <v>9.999999999999753E-4</v>
      </c>
      <c r="P9" s="8">
        <v>4.3103448275860767E-3</v>
      </c>
      <c r="Q9" s="9">
        <v>9.999999999999753E-4</v>
      </c>
      <c r="R9" s="8">
        <v>8.6206896551723755E-3</v>
      </c>
      <c r="S9" s="9">
        <v>1.9999999999999857E-3</v>
      </c>
      <c r="T9" s="8">
        <v>8.6206896551723755E-3</v>
      </c>
      <c r="U9" s="9">
        <v>1.9999999999999857E-3</v>
      </c>
      <c r="V9" s="8">
        <v>8.6206896551723755E-3</v>
      </c>
      <c r="W9" s="9">
        <v>1.9999999999999857E-3</v>
      </c>
      <c r="X9" s="8">
        <v>4.3103448275860767E-3</v>
      </c>
      <c r="Y9" s="9">
        <v>9.999999999999753E-4</v>
      </c>
      <c r="Z9" s="8">
        <v>4.3103448275860767E-3</v>
      </c>
      <c r="AA9" s="9">
        <v>9.999999999999753E-4</v>
      </c>
      <c r="AB9" s="8">
        <v>1.2931034482758452E-2</v>
      </c>
      <c r="AC9" s="9">
        <v>2.9999999999999615E-3</v>
      </c>
      <c r="AD9" s="8">
        <v>1.2931034482758452E-2</v>
      </c>
      <c r="AE9" s="9">
        <v>2.9999999999999615E-3</v>
      </c>
      <c r="AF9" s="8">
        <v>1.2931034482758452E-2</v>
      </c>
      <c r="AG9" s="9">
        <v>2.9999999999999615E-3</v>
      </c>
      <c r="AH9" s="8">
        <v>1.2931034482758452E-2</v>
      </c>
      <c r="AI9" s="9">
        <v>2.9999999999999615E-3</v>
      </c>
      <c r="AJ9" s="8">
        <v>5.1724137931034253E-2</v>
      </c>
      <c r="AK9" s="9">
        <v>1.1999999999999952E-2</v>
      </c>
      <c r="AL9" s="8">
        <v>5.1724137931034253E-2</v>
      </c>
      <c r="AM9" s="9">
        <v>1.1999999999999952E-2</v>
      </c>
      <c r="AN9" s="8">
        <v>7.7586206896551824E-2</v>
      </c>
      <c r="AO9" s="9">
        <v>1.8000000000000013E-2</v>
      </c>
      <c r="AP9" s="8">
        <v>0.22844827586206895</v>
      </c>
      <c r="AQ9" s="9">
        <v>5.2999999999999978E-2</v>
      </c>
    </row>
    <row r="10" spans="2:43" x14ac:dyDescent="0.25">
      <c r="B10" s="5" t="s">
        <v>17</v>
      </c>
      <c r="D10" s="8">
        <v>6.6119111161853095E-3</v>
      </c>
      <c r="E10" s="9">
        <v>1.5783343268170845E-2</v>
      </c>
      <c r="F10" s="8">
        <v>6.6119111161853095E-3</v>
      </c>
      <c r="G10" s="9">
        <v>1.5783343268170845E-2</v>
      </c>
      <c r="H10" s="8">
        <v>6.6119111161853095E-3</v>
      </c>
      <c r="I10" s="9">
        <v>1.5783343268170845E-2</v>
      </c>
      <c r="J10" s="8">
        <v>6.6119111161853095E-3</v>
      </c>
      <c r="K10" s="9">
        <v>1.5783343268170845E-2</v>
      </c>
      <c r="L10" s="8">
        <v>6.6119111161853095E-3</v>
      </c>
      <c r="M10" s="9">
        <v>1.5783343268170845E-2</v>
      </c>
      <c r="N10" s="8">
        <v>6.6119111161853095E-3</v>
      </c>
      <c r="O10" s="9">
        <v>1.5783343268170845E-2</v>
      </c>
      <c r="P10" s="8">
        <v>6.6119111161853095E-3</v>
      </c>
      <c r="Q10" s="9">
        <v>1.5783343268170845E-2</v>
      </c>
      <c r="R10" s="8">
        <v>7.0308281354656277E-3</v>
      </c>
      <c r="S10" s="9">
        <v>1.6783343268170457E-2</v>
      </c>
      <c r="T10" s="8">
        <v>7.0308281354656277E-3</v>
      </c>
      <c r="U10" s="9">
        <v>1.6783343268170457E-2</v>
      </c>
      <c r="V10" s="8">
        <v>-2.0617695137056358E-2</v>
      </c>
      <c r="W10" s="9">
        <v>-4.9216656731829386E-2</v>
      </c>
      <c r="X10" s="8">
        <v>1.1839061815516416E-2</v>
      </c>
      <c r="Y10" s="9">
        <v>2.8261114422723749E-2</v>
      </c>
      <c r="Z10" s="8">
        <v>1.1839061815516416E-2</v>
      </c>
      <c r="AA10" s="9">
        <v>2.8261114422723749E-2</v>
      </c>
      <c r="AB10" s="8">
        <v>8.3667939756448817E-3</v>
      </c>
      <c r="AC10" s="9">
        <v>1.9972437477026657E-2</v>
      </c>
      <c r="AD10" s="8">
        <v>8.3667939756448817E-3</v>
      </c>
      <c r="AE10" s="9">
        <v>1.9972437477026657E-2</v>
      </c>
      <c r="AF10" s="8">
        <v>8.3667939756448817E-3</v>
      </c>
      <c r="AG10" s="9">
        <v>1.9972437477026657E-2</v>
      </c>
      <c r="AH10" s="8">
        <v>7.9478769563643414E-3</v>
      </c>
      <c r="AI10" s="9">
        <v>1.8972437477026614E-2</v>
      </c>
      <c r="AJ10" s="8">
        <v>7.1100429178030389E-3</v>
      </c>
      <c r="AK10" s="9">
        <v>1.6972437477026529E-2</v>
      </c>
      <c r="AL10" s="8">
        <v>7.1100429178030389E-3</v>
      </c>
      <c r="AM10" s="9">
        <v>1.6972437477026529E-2</v>
      </c>
      <c r="AN10" s="8">
        <v>3.4211849098821467E-2</v>
      </c>
      <c r="AO10" s="9">
        <v>8.1954068003363439E-2</v>
      </c>
      <c r="AP10" s="8">
        <v>0.22248247823873468</v>
      </c>
      <c r="AQ10" s="9">
        <v>0.53295406800336353</v>
      </c>
    </row>
    <row r="11" spans="2:43" x14ac:dyDescent="0.25">
      <c r="B11" s="5" t="s">
        <v>18</v>
      </c>
      <c r="D11" s="8">
        <v>6.6436283686803765E-3</v>
      </c>
      <c r="E11" s="9">
        <v>1.3631483098739411E-2</v>
      </c>
      <c r="F11" s="8">
        <v>6.6436283686803765E-3</v>
      </c>
      <c r="G11" s="9">
        <v>1.3631483098739411E-2</v>
      </c>
      <c r="H11" s="8">
        <v>6.6436283686803765E-3</v>
      </c>
      <c r="I11" s="9">
        <v>1.3631483098739411E-2</v>
      </c>
      <c r="J11" s="8">
        <v>6.6436283686803765E-3</v>
      </c>
      <c r="K11" s="9">
        <v>1.3631483098739411E-2</v>
      </c>
      <c r="L11" s="8">
        <v>6.6436283686803765E-3</v>
      </c>
      <c r="M11" s="9">
        <v>1.3631483098739411E-2</v>
      </c>
      <c r="N11" s="8">
        <v>6.6436283686803765E-3</v>
      </c>
      <c r="O11" s="9">
        <v>1.3631483098739411E-2</v>
      </c>
      <c r="P11" s="8">
        <v>6.6436283686803765E-3</v>
      </c>
      <c r="Q11" s="9">
        <v>1.3631483098739411E-2</v>
      </c>
      <c r="R11" s="8">
        <v>6.9633459745996884E-3</v>
      </c>
      <c r="S11" s="9">
        <v>1.4287483841045018E-2</v>
      </c>
      <c r="T11" s="8">
        <v>6.9633459745996884E-3</v>
      </c>
      <c r="U11" s="9">
        <v>1.4287483841045018E-2</v>
      </c>
      <c r="V11" s="8">
        <v>-2.5558167976234114E-2</v>
      </c>
      <c r="W11" s="9">
        <v>-5.2440581481828993E-2</v>
      </c>
      <c r="X11" s="8">
        <v>1.4176658206852766E-2</v>
      </c>
      <c r="Y11" s="9">
        <v>2.9087851700786916E-2</v>
      </c>
      <c r="Z11" s="8">
        <v>1.4496375812771856E-2</v>
      </c>
      <c r="AA11" s="9">
        <v>2.9743852443092515E-2</v>
      </c>
      <c r="AB11" s="8">
        <v>9.2818047924980718E-3</v>
      </c>
      <c r="AC11" s="9">
        <v>1.9044527799177039E-2</v>
      </c>
      <c r="AD11" s="8">
        <v>9.2818047924980718E-3</v>
      </c>
      <c r="AE11" s="9">
        <v>1.9044527799177039E-2</v>
      </c>
      <c r="AF11" s="8">
        <v>1.043980360768515E-2</v>
      </c>
      <c r="AG11" s="9">
        <v>2.1420524829955941E-2</v>
      </c>
      <c r="AH11" s="8">
        <v>1.0927177455457571E-2</v>
      </c>
      <c r="AI11" s="9">
        <v>2.2420524829955584E-2</v>
      </c>
      <c r="AJ11" s="8">
        <v>1.6210315392016783E-2</v>
      </c>
      <c r="AK11" s="9">
        <v>3.3260535964536528E-2</v>
      </c>
      <c r="AL11" s="8">
        <v>1.6210315392016783E-2</v>
      </c>
      <c r="AM11" s="9">
        <v>3.3260535964536528E-2</v>
      </c>
      <c r="AN11" s="8">
        <v>1.3438875599427691E-2</v>
      </c>
      <c r="AO11" s="9">
        <v>2.8355598203560983E-2</v>
      </c>
      <c r="AP11" s="8">
        <v>0.20109247907684358</v>
      </c>
      <c r="AQ11" s="9">
        <v>0.42429870685787047</v>
      </c>
    </row>
    <row r="12" spans="2:43" x14ac:dyDescent="0.25">
      <c r="B12" s="5" t="s">
        <v>19</v>
      </c>
      <c r="D12" s="8">
        <v>4.0000000000000036E-3</v>
      </c>
      <c r="E12" s="9">
        <v>1.0000000000000156E-3</v>
      </c>
      <c r="F12" s="8">
        <v>4.0000000000000036E-3</v>
      </c>
      <c r="G12" s="9">
        <v>1.0000000000000156E-3</v>
      </c>
      <c r="H12" s="8">
        <v>4.0000000000000036E-3</v>
      </c>
      <c r="I12" s="9">
        <v>1.0000000000000156E-3</v>
      </c>
      <c r="J12" s="8">
        <v>4.0000000000000036E-3</v>
      </c>
      <c r="K12" s="9">
        <v>1.0000000000000156E-3</v>
      </c>
      <c r="L12" s="8">
        <v>4.0000000000000036E-3</v>
      </c>
      <c r="M12" s="9">
        <v>1.0000000000000156E-3</v>
      </c>
      <c r="N12" s="8">
        <v>4.0000000000000036E-3</v>
      </c>
      <c r="O12" s="9">
        <v>1.0000000000000156E-3</v>
      </c>
      <c r="P12" s="8">
        <v>4.0000000000000036E-3</v>
      </c>
      <c r="Q12" s="9">
        <v>1.0000000000000156E-3</v>
      </c>
      <c r="R12" s="8">
        <v>4.0000000000000036E-3</v>
      </c>
      <c r="S12" s="9">
        <v>1.0000000000000156E-3</v>
      </c>
      <c r="T12" s="8">
        <v>4.0000000000000036E-3</v>
      </c>
      <c r="U12" s="9">
        <v>1.0000000000000156E-3</v>
      </c>
      <c r="V12" s="8">
        <v>8.0000000000002292E-3</v>
      </c>
      <c r="W12" s="9">
        <v>2.0000000000000313E-3</v>
      </c>
      <c r="X12" s="8">
        <v>0</v>
      </c>
      <c r="Y12" s="9">
        <v>0</v>
      </c>
      <c r="Z12" s="8">
        <v>0</v>
      </c>
      <c r="AA12" s="9">
        <v>0</v>
      </c>
      <c r="AB12" s="8">
        <v>1.2000000000000011E-2</v>
      </c>
      <c r="AC12" s="9">
        <v>2.9999999999999866E-3</v>
      </c>
      <c r="AD12" s="8">
        <v>1.2000000000000011E-2</v>
      </c>
      <c r="AE12" s="9">
        <v>2.9999999999999866E-3</v>
      </c>
      <c r="AF12" s="8">
        <v>2.8000000000000025E-2</v>
      </c>
      <c r="AG12" s="9">
        <v>7.0000000000000184E-3</v>
      </c>
      <c r="AH12" s="8">
        <v>2.8000000000000025E-2</v>
      </c>
      <c r="AI12" s="9">
        <v>7.0000000000000184E-3</v>
      </c>
      <c r="AJ12" s="8">
        <v>8.0000000000000071E-2</v>
      </c>
      <c r="AK12" s="9">
        <v>2.0000000000000011E-2</v>
      </c>
      <c r="AL12" s="8">
        <v>8.0000000000000071E-2</v>
      </c>
      <c r="AM12" s="9">
        <v>2.0000000000000011E-2</v>
      </c>
      <c r="AN12" s="8">
        <v>0.10400000000000009</v>
      </c>
      <c r="AO12" s="9">
        <v>2.6000000000000034E-2</v>
      </c>
      <c r="AP12" s="8">
        <v>0.26799999999999979</v>
      </c>
      <c r="AQ12" s="9">
        <v>6.6999999999999976E-2</v>
      </c>
    </row>
    <row r="13" spans="2:43" x14ac:dyDescent="0.25">
      <c r="B13" s="5" t="s">
        <v>20</v>
      </c>
      <c r="D13" s="8">
        <v>6.6883295622719441E-3</v>
      </c>
      <c r="E13" s="9">
        <v>1.4878355430560652E-2</v>
      </c>
      <c r="F13" s="8">
        <v>6.6883295622719441E-3</v>
      </c>
      <c r="G13" s="9">
        <v>1.4878355430560652E-2</v>
      </c>
      <c r="H13" s="8">
        <v>6.6883295622719441E-3</v>
      </c>
      <c r="I13" s="9">
        <v>1.4878355430560652E-2</v>
      </c>
      <c r="J13" s="8">
        <v>6.6883295622719441E-3</v>
      </c>
      <c r="K13" s="9">
        <v>1.4878355430560652E-2</v>
      </c>
      <c r="L13" s="8">
        <v>6.6883295622719441E-3</v>
      </c>
      <c r="M13" s="9">
        <v>1.4878355430560652E-2</v>
      </c>
      <c r="N13" s="8">
        <v>6.6883295622719441E-3</v>
      </c>
      <c r="O13" s="9">
        <v>1.4878355430560652E-2</v>
      </c>
      <c r="P13" s="8">
        <v>6.6883295622719441E-3</v>
      </c>
      <c r="Q13" s="9">
        <v>1.4878355430560652E-2</v>
      </c>
      <c r="R13" s="8">
        <v>6.8002417832493389E-3</v>
      </c>
      <c r="S13" s="9">
        <v>1.5127306949056346E-2</v>
      </c>
      <c r="T13" s="8">
        <v>6.8002417832493389E-3</v>
      </c>
      <c r="U13" s="9">
        <v>1.5127306949056346E-2</v>
      </c>
      <c r="V13" s="8">
        <v>5.2796384205000546E-3</v>
      </c>
      <c r="W13" s="9">
        <v>1.1744686955641164E-2</v>
      </c>
      <c r="X13" s="8">
        <v>2.9743296507470207E-2</v>
      </c>
      <c r="Y13" s="9">
        <v>6.6164702710069995E-2</v>
      </c>
      <c r="Z13" s="8">
        <v>2.9743296507470207E-2</v>
      </c>
      <c r="AA13" s="9">
        <v>6.6164702710069995E-2</v>
      </c>
      <c r="AB13" s="8">
        <v>2.5588640298724874E-2</v>
      </c>
      <c r="AC13" s="9">
        <v>5.6922566659510489E-2</v>
      </c>
      <c r="AD13" s="8">
        <v>2.5588640298724874E-2</v>
      </c>
      <c r="AE13" s="9">
        <v>5.6922566659510489E-2</v>
      </c>
      <c r="AF13" s="8">
        <v>2.2456358090823691E-2</v>
      </c>
      <c r="AG13" s="9">
        <v>4.9954726997293704E-2</v>
      </c>
      <c r="AH13" s="8">
        <v>2.2905892287898855E-2</v>
      </c>
      <c r="AI13" s="9">
        <v>5.095472699729401E-2</v>
      </c>
      <c r="AJ13" s="8">
        <v>2.7521504997464641E-2</v>
      </c>
      <c r="AK13" s="9">
        <v>6.1222272246575449E-2</v>
      </c>
      <c r="AL13" s="8">
        <v>2.7521504997464641E-2</v>
      </c>
      <c r="AM13" s="9">
        <v>6.1222272246575449E-2</v>
      </c>
      <c r="AN13" s="8">
        <v>5.0168943834890012E-2</v>
      </c>
      <c r="AO13" s="9">
        <v>0.11219843563874494</v>
      </c>
      <c r="AP13" s="8">
        <v>0.2430594145715208</v>
      </c>
      <c r="AQ13" s="9">
        <v>0.54358102837373734</v>
      </c>
    </row>
    <row r="14" spans="2:43" x14ac:dyDescent="0.25">
      <c r="B14" s="5" t="s">
        <v>21</v>
      </c>
      <c r="D14" s="8">
        <v>0</v>
      </c>
      <c r="E14" s="9">
        <v>0</v>
      </c>
      <c r="F14" s="8" t="s">
        <v>97</v>
      </c>
      <c r="G14" s="9">
        <v>0</v>
      </c>
      <c r="H14" s="8" t="s">
        <v>97</v>
      </c>
      <c r="I14" s="9">
        <v>0</v>
      </c>
      <c r="J14" s="8" t="s">
        <v>97</v>
      </c>
      <c r="K14" s="9">
        <v>0</v>
      </c>
      <c r="L14" s="8" t="s">
        <v>97</v>
      </c>
      <c r="M14" s="9">
        <v>0</v>
      </c>
      <c r="N14" s="8" t="s">
        <v>97</v>
      </c>
      <c r="O14" s="9">
        <v>0</v>
      </c>
      <c r="P14" s="8" t="s">
        <v>97</v>
      </c>
      <c r="Q14" s="9">
        <v>0</v>
      </c>
      <c r="R14" s="8" t="s">
        <v>97</v>
      </c>
      <c r="S14" s="9">
        <v>0</v>
      </c>
      <c r="T14" s="8" t="s">
        <v>97</v>
      </c>
      <c r="U14" s="9">
        <v>0</v>
      </c>
      <c r="V14" s="8" t="s">
        <v>97</v>
      </c>
      <c r="W14" s="9">
        <v>0</v>
      </c>
      <c r="X14" s="8" t="s">
        <v>97</v>
      </c>
      <c r="Y14" s="9">
        <v>0</v>
      </c>
      <c r="Z14" s="8" t="s">
        <v>97</v>
      </c>
      <c r="AA14" s="9">
        <v>0</v>
      </c>
      <c r="AB14" s="8" t="s">
        <v>97</v>
      </c>
      <c r="AC14" s="9">
        <v>0</v>
      </c>
      <c r="AD14" s="8" t="s">
        <v>97</v>
      </c>
      <c r="AE14" s="9">
        <v>0</v>
      </c>
      <c r="AF14" s="8" t="s">
        <v>97</v>
      </c>
      <c r="AG14" s="9">
        <v>0</v>
      </c>
      <c r="AH14" s="8" t="s">
        <v>97</v>
      </c>
      <c r="AI14" s="9">
        <v>0</v>
      </c>
      <c r="AJ14" s="8" t="s">
        <v>97</v>
      </c>
      <c r="AK14" s="9">
        <v>0</v>
      </c>
      <c r="AL14" s="8" t="s">
        <v>97</v>
      </c>
      <c r="AM14" s="9">
        <v>0</v>
      </c>
      <c r="AN14" s="8" t="s">
        <v>97</v>
      </c>
      <c r="AO14" s="9">
        <v>0</v>
      </c>
      <c r="AP14" s="8" t="s">
        <v>97</v>
      </c>
      <c r="AQ14" s="9">
        <v>0</v>
      </c>
    </row>
    <row r="15" spans="2:43" x14ac:dyDescent="0.25">
      <c r="B15" s="5" t="s">
        <v>22</v>
      </c>
      <c r="D15" s="8">
        <v>6.9810933600076286E-3</v>
      </c>
      <c r="E15" s="9">
        <v>1.4822973304799453E-2</v>
      </c>
      <c r="F15" s="8">
        <v>6.9810933600076286E-3</v>
      </c>
      <c r="G15" s="9">
        <v>1.4822973304799453E-2</v>
      </c>
      <c r="H15" s="8">
        <v>6.9810933600076286E-3</v>
      </c>
      <c r="I15" s="9">
        <v>1.4822973304799453E-2</v>
      </c>
      <c r="J15" s="8">
        <v>6.9810933600076286E-3</v>
      </c>
      <c r="K15" s="9">
        <v>1.4822973304799453E-2</v>
      </c>
      <c r="L15" s="8">
        <v>6.9810933600076286E-3</v>
      </c>
      <c r="M15" s="9">
        <v>1.4822973304799453E-2</v>
      </c>
      <c r="N15" s="8">
        <v>6.9810933600076286E-3</v>
      </c>
      <c r="O15" s="9">
        <v>1.4822973304799453E-2</v>
      </c>
      <c r="P15" s="8">
        <v>6.9810933600076286E-3</v>
      </c>
      <c r="Q15" s="9">
        <v>1.4822973304799453E-2</v>
      </c>
      <c r="R15" s="8">
        <v>5.9431856667735428E-3</v>
      </c>
      <c r="S15" s="9">
        <v>1.2619181257297083E-2</v>
      </c>
      <c r="T15" s="8">
        <v>5.9208741573499868E-3</v>
      </c>
      <c r="U15" s="9">
        <v>1.2571807172533997E-2</v>
      </c>
      <c r="V15" s="8">
        <v>-2.2178963175780719E-3</v>
      </c>
      <c r="W15" s="9">
        <v>-4.7092648977605329E-3</v>
      </c>
      <c r="X15" s="8">
        <v>1.1256606319471896E-2</v>
      </c>
      <c r="Y15" s="9">
        <v>2.3901180856860025E-2</v>
      </c>
      <c r="Z15" s="8">
        <v>1.1256606319471896E-2</v>
      </c>
      <c r="AA15" s="9">
        <v>2.3901180856860025E-2</v>
      </c>
      <c r="AB15" s="8">
        <v>1.6140039971736186E-2</v>
      </c>
      <c r="AC15" s="9">
        <v>3.4270187963677028E-2</v>
      </c>
      <c r="AD15" s="8">
        <v>1.6140039971736186E-2</v>
      </c>
      <c r="AE15" s="9">
        <v>3.4270187963677028E-2</v>
      </c>
      <c r="AF15" s="8">
        <v>7.7739430073175964E-3</v>
      </c>
      <c r="AG15" s="9">
        <v>1.650643297948589E-2</v>
      </c>
      <c r="AH15" s="8">
        <v>8.1556614122122451E-3</v>
      </c>
      <c r="AI15" s="9">
        <v>1.7316936640433385E-2</v>
      </c>
      <c r="AJ15" s="8">
        <v>1.4300495673872149E-2</v>
      </c>
      <c r="AK15" s="9">
        <v>3.0364278872639351E-2</v>
      </c>
      <c r="AL15" s="8">
        <v>1.4300495673872149E-2</v>
      </c>
      <c r="AM15" s="9">
        <v>3.0364278872639351E-2</v>
      </c>
      <c r="AN15" s="8">
        <v>-8.7214347550057525E-4</v>
      </c>
      <c r="AO15" s="9">
        <v>-2.0328900201670129E-3</v>
      </c>
      <c r="AP15" s="8">
        <v>0.16841650375306694</v>
      </c>
      <c r="AQ15" s="9">
        <v>0.39256411281932979</v>
      </c>
    </row>
    <row r="16" spans="2:43" x14ac:dyDescent="0.25">
      <c r="B16" s="5" t="s">
        <v>23</v>
      </c>
      <c r="D16" s="8">
        <v>6.5125864645751985E-3</v>
      </c>
      <c r="E16" s="9">
        <v>1.4022223537254335E-2</v>
      </c>
      <c r="F16" s="8">
        <v>6.5125864645751985E-3</v>
      </c>
      <c r="G16" s="9">
        <v>1.4022223537254335E-2</v>
      </c>
      <c r="H16" s="8">
        <v>6.5125864645751985E-3</v>
      </c>
      <c r="I16" s="9">
        <v>1.4022223537254335E-2</v>
      </c>
      <c r="J16" s="8">
        <v>6.5125864645751985E-3</v>
      </c>
      <c r="K16" s="9">
        <v>1.4022223537254335E-2</v>
      </c>
      <c r="L16" s="8">
        <v>6.5125864645751985E-3</v>
      </c>
      <c r="M16" s="9">
        <v>1.4022223537254335E-2</v>
      </c>
      <c r="N16" s="8">
        <v>6.5125864645751985E-3</v>
      </c>
      <c r="O16" s="9">
        <v>1.4022223537254335E-2</v>
      </c>
      <c r="P16" s="8">
        <v>6.5125864645751985E-3</v>
      </c>
      <c r="Q16" s="9">
        <v>1.4022223537254335E-2</v>
      </c>
      <c r="R16" s="8">
        <v>6.5436634293092322E-3</v>
      </c>
      <c r="S16" s="9">
        <v>1.4089135224143887E-2</v>
      </c>
      <c r="T16" s="8">
        <v>6.5049984200800104E-3</v>
      </c>
      <c r="U16" s="9">
        <v>1.400588574938739E-2</v>
      </c>
      <c r="V16" s="8">
        <v>1.9408659883275226E-2</v>
      </c>
      <c r="W16" s="9">
        <v>4.1788706978737648E-2</v>
      </c>
      <c r="X16" s="8">
        <v>1.5519520618338722E-2</v>
      </c>
      <c r="Y16" s="9">
        <v>3.3415016980594903E-2</v>
      </c>
      <c r="Z16" s="8">
        <v>1.5715524695300687E-2</v>
      </c>
      <c r="AA16" s="9">
        <v>3.3837032564775556E-2</v>
      </c>
      <c r="AB16" s="8">
        <v>1.7929171776886355E-2</v>
      </c>
      <c r="AC16" s="9">
        <v>3.8603227129627264E-2</v>
      </c>
      <c r="AD16" s="8">
        <v>1.7929171776886355E-2</v>
      </c>
      <c r="AE16" s="9">
        <v>3.8603227129627264E-2</v>
      </c>
      <c r="AF16" s="8">
        <v>1.7886712745409428E-2</v>
      </c>
      <c r="AG16" s="9">
        <v>3.8511808760937148E-2</v>
      </c>
      <c r="AH16" s="8">
        <v>1.8363856954288327E-2</v>
      </c>
      <c r="AI16" s="9">
        <v>3.9539146024373091E-2</v>
      </c>
      <c r="AJ16" s="8">
        <v>2.0679991793390418E-2</v>
      </c>
      <c r="AK16" s="9">
        <v>4.4526006564800567E-2</v>
      </c>
      <c r="AL16" s="8">
        <v>2.0679991793390418E-2</v>
      </c>
      <c r="AM16" s="9">
        <v>4.4526006564800567E-2</v>
      </c>
      <c r="AN16" s="8">
        <v>5.1456619641634171E-2</v>
      </c>
      <c r="AO16" s="9">
        <v>0.11143454626495759</v>
      </c>
      <c r="AP16" s="8">
        <v>0.22857883304869597</v>
      </c>
      <c r="AQ16" s="9">
        <v>0.49501072406135177</v>
      </c>
    </row>
    <row r="17" spans="2:43" x14ac:dyDescent="0.25">
      <c r="B17" s="5" t="s">
        <v>24</v>
      </c>
      <c r="D17" s="8">
        <v>5.7473647257619831E-3</v>
      </c>
      <c r="E17" s="9">
        <v>1.5515394246515138E-2</v>
      </c>
      <c r="F17" s="8">
        <v>5.7473647257619831E-3</v>
      </c>
      <c r="G17" s="9">
        <v>1.5515394246515138E-2</v>
      </c>
      <c r="H17" s="8">
        <v>5.7473647257619831E-3</v>
      </c>
      <c r="I17" s="9">
        <v>1.5515394246515138E-2</v>
      </c>
      <c r="J17" s="8">
        <v>5.7473647257619831E-3</v>
      </c>
      <c r="K17" s="9">
        <v>1.5515394246515138E-2</v>
      </c>
      <c r="L17" s="8">
        <v>5.7473647257619831E-3</v>
      </c>
      <c r="M17" s="9">
        <v>1.5515394246515138E-2</v>
      </c>
      <c r="N17" s="8">
        <v>5.7473647257619831E-3</v>
      </c>
      <c r="O17" s="9">
        <v>1.5515394246515138E-2</v>
      </c>
      <c r="P17" s="8">
        <v>5.7473647257619831E-3</v>
      </c>
      <c r="Q17" s="9">
        <v>1.5515394246515138E-2</v>
      </c>
      <c r="R17" s="8">
        <v>4.9913875604061797E-3</v>
      </c>
      <c r="S17" s="9">
        <v>1.3474583488624039E-2</v>
      </c>
      <c r="T17" s="8">
        <v>4.9913875604061797E-3</v>
      </c>
      <c r="U17" s="9">
        <v>1.3474583488624039E-2</v>
      </c>
      <c r="V17" s="8">
        <v>1.3580017488488139E-2</v>
      </c>
      <c r="W17" s="9">
        <v>3.6660162572253109E-2</v>
      </c>
      <c r="X17" s="8">
        <v>8.8863521325219796E-3</v>
      </c>
      <c r="Y17" s="9">
        <v>2.3989300023266217E-2</v>
      </c>
      <c r="Z17" s="8">
        <v>9.192002147322631E-3</v>
      </c>
      <c r="AA17" s="9">
        <v>2.4814422615508751E-2</v>
      </c>
      <c r="AB17" s="8">
        <v>2.4478127073261247E-2</v>
      </c>
      <c r="AC17" s="9">
        <v>6.608033595912019E-2</v>
      </c>
      <c r="AD17" s="8">
        <v>2.4478127073261247E-2</v>
      </c>
      <c r="AE17" s="9">
        <v>6.608033595912019E-2</v>
      </c>
      <c r="AF17" s="8">
        <v>2.4450913696094645E-2</v>
      </c>
      <c r="AG17" s="9">
        <v>6.6006871633178421E-2</v>
      </c>
      <c r="AH17" s="8">
        <v>2.4511643316395437E-2</v>
      </c>
      <c r="AI17" s="9">
        <v>6.617081529194549E-2</v>
      </c>
      <c r="AJ17" s="8">
        <v>2.9509042976214817E-2</v>
      </c>
      <c r="AK17" s="9">
        <v>7.9661628843754578E-2</v>
      </c>
      <c r="AL17" s="8">
        <v>2.9509042976214817E-2</v>
      </c>
      <c r="AM17" s="9">
        <v>7.9661628843754578E-2</v>
      </c>
      <c r="AN17" s="8">
        <v>-0.1409254479106723</v>
      </c>
      <c r="AO17" s="9">
        <v>-0.37221825771099754</v>
      </c>
      <c r="AP17" s="8">
        <v>-8.0735775711313629E-3</v>
      </c>
      <c r="AQ17" s="9">
        <v>-2.1324274796174283E-2</v>
      </c>
    </row>
    <row r="18" spans="2:43" x14ac:dyDescent="0.25">
      <c r="B18" s="5" t="s">
        <v>25</v>
      </c>
      <c r="D18" s="8">
        <v>6.8691368646236484E-3</v>
      </c>
      <c r="E18" s="9">
        <v>1.0575529800504019E-2</v>
      </c>
      <c r="F18" s="8">
        <v>6.8691368646236484E-3</v>
      </c>
      <c r="G18" s="9">
        <v>1.0575529800504019E-2</v>
      </c>
      <c r="H18" s="8">
        <v>6.8691368646236484E-3</v>
      </c>
      <c r="I18" s="9">
        <v>1.0575529800504019E-2</v>
      </c>
      <c r="J18" s="8">
        <v>6.8691368646236484E-3</v>
      </c>
      <c r="K18" s="9">
        <v>1.0575529800504019E-2</v>
      </c>
      <c r="L18" s="8">
        <v>6.8691368646236484E-3</v>
      </c>
      <c r="M18" s="9">
        <v>1.0575529800504019E-2</v>
      </c>
      <c r="N18" s="8">
        <v>6.8691368646236484E-3</v>
      </c>
      <c r="O18" s="9">
        <v>1.0575529800504019E-2</v>
      </c>
      <c r="P18" s="8">
        <v>6.8691368646236484E-3</v>
      </c>
      <c r="Q18" s="9">
        <v>1.0575529800504019E-2</v>
      </c>
      <c r="R18" s="8">
        <v>6.0924007277269876E-3</v>
      </c>
      <c r="S18" s="9">
        <v>9.379688703613949E-3</v>
      </c>
      <c r="T18" s="8">
        <v>6.0415553464450156E-3</v>
      </c>
      <c r="U18" s="9">
        <v>9.3014085855201399E-3</v>
      </c>
      <c r="V18" s="8">
        <v>7.0279708251932416E-3</v>
      </c>
      <c r="W18" s="9">
        <v>1.0820066096175586E-2</v>
      </c>
      <c r="X18" s="8">
        <v>1.619358223160261E-2</v>
      </c>
      <c r="Y18" s="9">
        <v>2.4931183472147764E-2</v>
      </c>
      <c r="Z18" s="8">
        <v>1.6346118375448748E-2</v>
      </c>
      <c r="AA18" s="9">
        <v>2.5166023826429535E-2</v>
      </c>
      <c r="AB18" s="8">
        <v>8.4100992705655742E-3</v>
      </c>
      <c r="AC18" s="9">
        <v>1.2947952153801748E-2</v>
      </c>
      <c r="AD18" s="8">
        <v>8.4100992705655742E-3</v>
      </c>
      <c r="AE18" s="9">
        <v>1.2947952153801748E-2</v>
      </c>
      <c r="AF18" s="8">
        <v>8.4094846203610629E-3</v>
      </c>
      <c r="AG18" s="9">
        <v>1.2947005855644979E-2</v>
      </c>
      <c r="AH18" s="8">
        <v>8.5146176713699617E-3</v>
      </c>
      <c r="AI18" s="9">
        <v>1.3108865742246914E-2</v>
      </c>
      <c r="AJ18" s="8">
        <v>9.6956548908908591E-3</v>
      </c>
      <c r="AK18" s="9">
        <v>1.4927157407808875E-2</v>
      </c>
      <c r="AL18" s="8">
        <v>9.6956548908908591E-3</v>
      </c>
      <c r="AM18" s="9">
        <v>1.4927157407808875E-2</v>
      </c>
      <c r="AN18" s="8">
        <v>4.6855668127635308E-2</v>
      </c>
      <c r="AO18" s="9">
        <v>7.2014684843241444E-2</v>
      </c>
      <c r="AP18" s="8">
        <v>0.25433797697021188</v>
      </c>
      <c r="AQ18" s="9">
        <v>0.3909040247870183</v>
      </c>
    </row>
    <row r="19" spans="2:43" x14ac:dyDescent="0.25">
      <c r="B19" s="5" t="s">
        <v>26</v>
      </c>
      <c r="D19" s="8">
        <v>0</v>
      </c>
      <c r="E19" s="9">
        <v>0</v>
      </c>
      <c r="F19" s="8" t="s">
        <v>97</v>
      </c>
      <c r="G19" s="9">
        <v>0</v>
      </c>
      <c r="H19" s="8" t="s">
        <v>97</v>
      </c>
      <c r="I19" s="9">
        <v>0</v>
      </c>
      <c r="J19" s="8" t="s">
        <v>97</v>
      </c>
      <c r="K19" s="9">
        <v>0</v>
      </c>
      <c r="L19" s="8" t="s">
        <v>97</v>
      </c>
      <c r="M19" s="9">
        <v>0</v>
      </c>
      <c r="N19" s="8" t="s">
        <v>97</v>
      </c>
      <c r="O19" s="9">
        <v>0</v>
      </c>
      <c r="P19" s="8" t="s">
        <v>97</v>
      </c>
      <c r="Q19" s="9">
        <v>0</v>
      </c>
      <c r="R19" s="8" t="s">
        <v>97</v>
      </c>
      <c r="S19" s="9">
        <v>0</v>
      </c>
      <c r="T19" s="8" t="s">
        <v>97</v>
      </c>
      <c r="U19" s="9">
        <v>0</v>
      </c>
      <c r="V19" s="8" t="s">
        <v>97</v>
      </c>
      <c r="W19" s="9">
        <v>0</v>
      </c>
      <c r="X19" s="8" t="s">
        <v>97</v>
      </c>
      <c r="Y19" s="9">
        <v>0</v>
      </c>
      <c r="Z19" s="8" t="s">
        <v>97</v>
      </c>
      <c r="AA19" s="9">
        <v>0</v>
      </c>
      <c r="AB19" s="8" t="s">
        <v>97</v>
      </c>
      <c r="AC19" s="9">
        <v>0</v>
      </c>
      <c r="AD19" s="8" t="s">
        <v>97</v>
      </c>
      <c r="AE19" s="9">
        <v>0</v>
      </c>
      <c r="AF19" s="8" t="s">
        <v>97</v>
      </c>
      <c r="AG19" s="9">
        <v>0</v>
      </c>
      <c r="AH19" s="8" t="s">
        <v>97</v>
      </c>
      <c r="AI19" s="9">
        <v>0</v>
      </c>
      <c r="AJ19" s="8" t="s">
        <v>97</v>
      </c>
      <c r="AK19" s="9">
        <v>0</v>
      </c>
      <c r="AL19" s="8" t="s">
        <v>97</v>
      </c>
      <c r="AM19" s="9">
        <v>0</v>
      </c>
      <c r="AN19" s="8" t="s">
        <v>97</v>
      </c>
      <c r="AO19" s="9">
        <v>0</v>
      </c>
      <c r="AP19" s="8" t="s">
        <v>97</v>
      </c>
      <c r="AQ19" s="9">
        <v>0</v>
      </c>
    </row>
    <row r="20" spans="2:43" x14ac:dyDescent="0.25">
      <c r="B20" s="5" t="s">
        <v>82</v>
      </c>
      <c r="D20" s="8">
        <v>-0.37826453243470937</v>
      </c>
      <c r="E20" s="9">
        <v>-1.347</v>
      </c>
      <c r="F20" s="8">
        <v>-0.37826453243470937</v>
      </c>
      <c r="G20" s="9">
        <v>-1.347</v>
      </c>
      <c r="H20" s="8">
        <v>-0.37826453243470937</v>
      </c>
      <c r="I20" s="9">
        <v>-1.347</v>
      </c>
      <c r="J20" s="8">
        <v>-0.37826453243470937</v>
      </c>
      <c r="K20" s="9">
        <v>-1.347</v>
      </c>
      <c r="L20" s="8">
        <v>-0.37826453243470937</v>
      </c>
      <c r="M20" s="9">
        <v>-1.347</v>
      </c>
      <c r="N20" s="8">
        <v>-0.37826453243470937</v>
      </c>
      <c r="O20" s="9">
        <v>-1.347</v>
      </c>
      <c r="P20" s="8">
        <v>-0.37826453243470937</v>
      </c>
      <c r="Q20" s="9">
        <v>-1.347</v>
      </c>
      <c r="R20" s="8">
        <v>-0.37854535242909293</v>
      </c>
      <c r="S20" s="9">
        <v>-1.3479999999999996</v>
      </c>
      <c r="T20" s="8">
        <v>-0.37854535242909293</v>
      </c>
      <c r="U20" s="9">
        <v>-1.3479999999999996</v>
      </c>
      <c r="V20" s="8">
        <v>-0.37264813254703721</v>
      </c>
      <c r="W20" s="9">
        <v>-1.3269999999999995</v>
      </c>
      <c r="X20" s="8">
        <v>-0.37545633249087329</v>
      </c>
      <c r="Y20" s="9">
        <v>-1.3369999999999995</v>
      </c>
      <c r="Z20" s="8">
        <v>-0.37517551249648973</v>
      </c>
      <c r="AA20" s="9">
        <v>-1.3359999999999999</v>
      </c>
      <c r="AB20" s="8">
        <v>-0.35579893288402142</v>
      </c>
      <c r="AC20" s="9">
        <v>-1.2670000000000001</v>
      </c>
      <c r="AD20" s="8">
        <v>-0.35579893288402142</v>
      </c>
      <c r="AE20" s="9">
        <v>-1.2670000000000001</v>
      </c>
      <c r="AF20" s="8">
        <v>-0.35579893288402142</v>
      </c>
      <c r="AG20" s="9">
        <v>-1.2670000000000001</v>
      </c>
      <c r="AH20" s="8">
        <v>-0.35607975287840488</v>
      </c>
      <c r="AI20" s="9">
        <v>-1.2679999999999996</v>
      </c>
      <c r="AJ20" s="8">
        <v>-0.35636057287278866</v>
      </c>
      <c r="AK20" s="9">
        <v>-1.2690000000000006</v>
      </c>
      <c r="AL20" s="8">
        <v>-0.35636057287278866</v>
      </c>
      <c r="AM20" s="9">
        <v>-1.2690000000000006</v>
      </c>
      <c r="AN20" s="8">
        <v>-0.33979219320415621</v>
      </c>
      <c r="AO20" s="9">
        <v>-1.2100000000000002</v>
      </c>
      <c r="AP20" s="8">
        <v>-0.26003931479921383</v>
      </c>
      <c r="AQ20" s="9">
        <v>-0.92600000000000038</v>
      </c>
    </row>
    <row r="21" spans="2:43" x14ac:dyDescent="0.25">
      <c r="B21" s="5" t="s">
        <v>83</v>
      </c>
      <c r="D21" s="8">
        <v>-0.28053917438921638</v>
      </c>
      <c r="E21" s="9">
        <v>-0.99899999999999944</v>
      </c>
      <c r="F21" s="8">
        <v>-0.28053917438921638</v>
      </c>
      <c r="G21" s="9">
        <v>-0.99899999999999944</v>
      </c>
      <c r="H21" s="8">
        <v>-0.28053917438921638</v>
      </c>
      <c r="I21" s="9">
        <v>-0.99899999999999944</v>
      </c>
      <c r="J21" s="8">
        <v>-0.28053917438921638</v>
      </c>
      <c r="K21" s="9">
        <v>-0.99899999999999944</v>
      </c>
      <c r="L21" s="8">
        <v>-0.28053917438921638</v>
      </c>
      <c r="M21" s="9">
        <v>-0.99899999999999944</v>
      </c>
      <c r="N21" s="8">
        <v>-0.28053917438921638</v>
      </c>
      <c r="O21" s="9">
        <v>-0.99899999999999944</v>
      </c>
      <c r="P21" s="8">
        <v>-0.28053917438921638</v>
      </c>
      <c r="Q21" s="9">
        <v>-0.99899999999999944</v>
      </c>
      <c r="R21" s="8">
        <v>-0.28081999438360006</v>
      </c>
      <c r="S21" s="9">
        <v>-0.99999999999999978</v>
      </c>
      <c r="T21" s="8">
        <v>-0.28081999438360006</v>
      </c>
      <c r="U21" s="9">
        <v>-0.99999999999999978</v>
      </c>
      <c r="V21" s="8">
        <v>-0.27379949452401009</v>
      </c>
      <c r="W21" s="9">
        <v>-0.97499999999999987</v>
      </c>
      <c r="X21" s="8">
        <v>-0.27660769446784605</v>
      </c>
      <c r="Y21" s="9">
        <v>-0.98499999999999965</v>
      </c>
      <c r="Z21" s="8">
        <v>-0.27660769446784605</v>
      </c>
      <c r="AA21" s="9">
        <v>-0.98499999999999965</v>
      </c>
      <c r="AB21" s="8">
        <v>-0.25582701488345971</v>
      </c>
      <c r="AC21" s="9">
        <v>-0.91099999999999981</v>
      </c>
      <c r="AD21" s="8">
        <v>-0.25582701488345971</v>
      </c>
      <c r="AE21" s="9">
        <v>-0.91099999999999981</v>
      </c>
      <c r="AF21" s="8">
        <v>-0.25582701488345971</v>
      </c>
      <c r="AG21" s="9">
        <v>-0.91099999999999981</v>
      </c>
      <c r="AH21" s="8">
        <v>-0.25610783487784328</v>
      </c>
      <c r="AI21" s="9">
        <v>-0.9119999999999997</v>
      </c>
      <c r="AJ21" s="8">
        <v>-0.2575119348497612</v>
      </c>
      <c r="AK21" s="9">
        <v>-0.91699999999999959</v>
      </c>
      <c r="AL21" s="8">
        <v>-0.2575119348497612</v>
      </c>
      <c r="AM21" s="9">
        <v>-0.91699999999999959</v>
      </c>
      <c r="AN21" s="8">
        <v>-0.23869699522606003</v>
      </c>
      <c r="AO21" s="9">
        <v>-0.84999999999999942</v>
      </c>
      <c r="AP21" s="8">
        <v>-0.14546475709070461</v>
      </c>
      <c r="AQ21" s="9">
        <v>-0.51799999999999902</v>
      </c>
    </row>
    <row r="22" spans="2:43" x14ac:dyDescent="0.25">
      <c r="B22" s="5" t="s">
        <v>84</v>
      </c>
      <c r="D22" s="8">
        <v>0.16456051670878979</v>
      </c>
      <c r="E22" s="9">
        <v>0.58600000000000008</v>
      </c>
      <c r="F22" s="8">
        <v>0.16456051670878979</v>
      </c>
      <c r="G22" s="9">
        <v>0.58600000000000008</v>
      </c>
      <c r="H22" s="8">
        <v>0.16456051670878979</v>
      </c>
      <c r="I22" s="9">
        <v>0.58600000000000008</v>
      </c>
      <c r="J22" s="8">
        <v>0.16456051670878979</v>
      </c>
      <c r="K22" s="9">
        <v>0.58600000000000008</v>
      </c>
      <c r="L22" s="8">
        <v>0.16456051670878979</v>
      </c>
      <c r="M22" s="9">
        <v>0.58600000000000008</v>
      </c>
      <c r="N22" s="8">
        <v>0.16456051670878979</v>
      </c>
      <c r="O22" s="9">
        <v>0.58600000000000008</v>
      </c>
      <c r="P22" s="8">
        <v>0.16456051670878979</v>
      </c>
      <c r="Q22" s="9">
        <v>0.58600000000000008</v>
      </c>
      <c r="R22" s="8">
        <v>0.16456051670878979</v>
      </c>
      <c r="S22" s="9">
        <v>0.58600000000000008</v>
      </c>
      <c r="T22" s="8">
        <v>0.16456051670878979</v>
      </c>
      <c r="U22" s="9">
        <v>0.58600000000000008</v>
      </c>
      <c r="V22" s="8">
        <v>0.17719741645605147</v>
      </c>
      <c r="W22" s="9">
        <v>0.63099999999999956</v>
      </c>
      <c r="X22" s="8">
        <v>0.17270429654591402</v>
      </c>
      <c r="Y22" s="9">
        <v>0.61499999999999955</v>
      </c>
      <c r="Z22" s="8">
        <v>0.17298511654029736</v>
      </c>
      <c r="AA22" s="9">
        <v>0.61599999999999921</v>
      </c>
      <c r="AB22" s="8">
        <v>0.19208087615838254</v>
      </c>
      <c r="AC22" s="9">
        <v>0.68399999999999994</v>
      </c>
      <c r="AD22" s="8">
        <v>0.19208087615838254</v>
      </c>
      <c r="AE22" s="9">
        <v>0.68399999999999994</v>
      </c>
      <c r="AF22" s="8">
        <v>0.19208087615838254</v>
      </c>
      <c r="AG22" s="9">
        <v>0.68399999999999994</v>
      </c>
      <c r="AH22" s="8">
        <v>0.19180005616399876</v>
      </c>
      <c r="AI22" s="9">
        <v>0.68299999999999939</v>
      </c>
      <c r="AJ22" s="8">
        <v>0.1906767761864645</v>
      </c>
      <c r="AK22" s="9">
        <v>0.67899999999999983</v>
      </c>
      <c r="AL22" s="8">
        <v>0.1906767761864645</v>
      </c>
      <c r="AM22" s="9">
        <v>0.67899999999999983</v>
      </c>
      <c r="AN22" s="8">
        <v>0.22184779556304401</v>
      </c>
      <c r="AO22" s="9">
        <v>0.78999999999999981</v>
      </c>
      <c r="AP22" s="8">
        <v>0.3982027520359448</v>
      </c>
      <c r="AQ22" s="9">
        <v>1.4179999999999995</v>
      </c>
    </row>
    <row r="23" spans="2:43" x14ac:dyDescent="0.25">
      <c r="B23" s="5" t="s">
        <v>85</v>
      </c>
      <c r="D23" s="8">
        <v>0</v>
      </c>
      <c r="E23" s="9">
        <v>0</v>
      </c>
      <c r="F23" s="8" t="s">
        <v>97</v>
      </c>
      <c r="G23" s="9">
        <v>0</v>
      </c>
      <c r="H23" s="8" t="s">
        <v>97</v>
      </c>
      <c r="I23" s="9">
        <v>0</v>
      </c>
      <c r="J23" s="8" t="s">
        <v>97</v>
      </c>
      <c r="K23" s="9">
        <v>0</v>
      </c>
      <c r="L23" s="8" t="s">
        <v>97</v>
      </c>
      <c r="M23" s="9">
        <v>0</v>
      </c>
      <c r="N23" s="8" t="s">
        <v>97</v>
      </c>
      <c r="O23" s="9">
        <v>0</v>
      </c>
      <c r="P23" s="8" t="s">
        <v>97</v>
      </c>
      <c r="Q23" s="9">
        <v>0</v>
      </c>
      <c r="R23" s="8" t="s">
        <v>97</v>
      </c>
      <c r="S23" s="9">
        <v>0</v>
      </c>
      <c r="T23" s="8" t="s">
        <v>97</v>
      </c>
      <c r="U23" s="9">
        <v>0</v>
      </c>
      <c r="V23" s="8" t="s">
        <v>97</v>
      </c>
      <c r="W23" s="9">
        <v>0</v>
      </c>
      <c r="X23" s="8" t="s">
        <v>97</v>
      </c>
      <c r="Y23" s="9">
        <v>0</v>
      </c>
      <c r="Z23" s="8" t="s">
        <v>97</v>
      </c>
      <c r="AA23" s="9">
        <v>0</v>
      </c>
      <c r="AB23" s="8" t="s">
        <v>97</v>
      </c>
      <c r="AC23" s="9">
        <v>0</v>
      </c>
      <c r="AD23" s="8" t="s">
        <v>97</v>
      </c>
      <c r="AE23" s="9">
        <v>0</v>
      </c>
      <c r="AF23" s="8" t="s">
        <v>97</v>
      </c>
      <c r="AG23" s="9">
        <v>0</v>
      </c>
      <c r="AH23" s="8" t="s">
        <v>97</v>
      </c>
      <c r="AI23" s="9">
        <v>0</v>
      </c>
      <c r="AJ23" s="8" t="s">
        <v>97</v>
      </c>
      <c r="AK23" s="9">
        <v>0</v>
      </c>
      <c r="AL23" s="8" t="s">
        <v>97</v>
      </c>
      <c r="AM23" s="9">
        <v>0</v>
      </c>
      <c r="AN23" s="8" t="s">
        <v>97</v>
      </c>
      <c r="AO23" s="9">
        <v>0</v>
      </c>
      <c r="AP23" s="8" t="s">
        <v>97</v>
      </c>
      <c r="AQ23" s="9">
        <v>0</v>
      </c>
    </row>
    <row r="24" spans="2:43" ht="16.5" thickBot="1" x14ac:dyDescent="0.3">
      <c r="B24" s="5" t="s">
        <v>27</v>
      </c>
      <c r="D24" s="10">
        <v>0</v>
      </c>
      <c r="E24" s="11">
        <v>0</v>
      </c>
      <c r="F24" s="10">
        <v>0</v>
      </c>
      <c r="G24" s="11">
        <v>0</v>
      </c>
      <c r="H24" s="10">
        <v>0</v>
      </c>
      <c r="I24" s="11">
        <v>0</v>
      </c>
      <c r="J24" s="10">
        <v>0</v>
      </c>
      <c r="K24" s="11">
        <v>0</v>
      </c>
      <c r="L24" s="10">
        <v>0</v>
      </c>
      <c r="M24" s="11">
        <v>0</v>
      </c>
      <c r="N24" s="10">
        <v>0</v>
      </c>
      <c r="O24" s="11">
        <v>0</v>
      </c>
      <c r="P24" s="10">
        <v>0</v>
      </c>
      <c r="Q24" s="11">
        <v>0</v>
      </c>
      <c r="R24" s="10">
        <v>-2.097627164880933E-4</v>
      </c>
      <c r="S24" s="11">
        <v>-5.4187064873039391E-4</v>
      </c>
      <c r="T24" s="10">
        <v>-2.2588505750165133E-4</v>
      </c>
      <c r="U24" s="11">
        <v>-5.835187715729558E-4</v>
      </c>
      <c r="V24" s="10">
        <v>9.5414478627819932E-3</v>
      </c>
      <c r="W24" s="11">
        <v>2.4647995743928314E-2</v>
      </c>
      <c r="X24" s="10">
        <v>5.690008006378422E-3</v>
      </c>
      <c r="Y24" s="11">
        <v>1.469874332921634E-2</v>
      </c>
      <c r="Z24" s="10">
        <v>5.8028643934737723E-3</v>
      </c>
      <c r="AA24" s="11">
        <v>1.4990280189114909E-2</v>
      </c>
      <c r="AB24" s="10">
        <v>3.4022709102902615E-2</v>
      </c>
      <c r="AC24" s="11">
        <v>8.7889343548826063E-2</v>
      </c>
      <c r="AD24" s="10">
        <v>3.4022709102902615E-2</v>
      </c>
      <c r="AE24" s="11">
        <v>8.7889343548826063E-2</v>
      </c>
      <c r="AF24" s="10">
        <v>3.3990464420875277E-2</v>
      </c>
      <c r="AG24" s="11">
        <v>8.7806047303140608E-2</v>
      </c>
      <c r="AH24" s="10">
        <v>3.3721321934759851E-2</v>
      </c>
      <c r="AI24" s="11">
        <v>8.7110783549915374E-2</v>
      </c>
      <c r="AJ24" s="10">
        <v>3.1801861690504474E-2</v>
      </c>
      <c r="AK24" s="11">
        <v>8.215232770427866E-2</v>
      </c>
      <c r="AL24" s="10">
        <v>3.1801861690504474E-2</v>
      </c>
      <c r="AM24" s="11">
        <v>8.215232770427866E-2</v>
      </c>
      <c r="AN24" s="10">
        <v>5.8214614895677697E-2</v>
      </c>
      <c r="AO24" s="11">
        <v>0.15038321236130861</v>
      </c>
      <c r="AP24" s="10">
        <v>0.18899434634931045</v>
      </c>
      <c r="AQ24" s="11">
        <v>0.48822064653467889</v>
      </c>
    </row>
    <row r="25" spans="2:43" ht="7.5" customHeight="1" x14ac:dyDescent="0.25"/>
    <row r="26" spans="2:43" ht="3" customHeight="1" thickBot="1" x14ac:dyDescent="0.3"/>
    <row r="27" spans="2:43" ht="72.75" customHeight="1" x14ac:dyDescent="0.25">
      <c r="D27" s="72" t="s">
        <v>95</v>
      </c>
      <c r="E27" s="73"/>
      <c r="F27" s="72"/>
      <c r="G27" s="73"/>
      <c r="H27" s="72"/>
      <c r="I27" s="73"/>
      <c r="J27" s="72" t="s">
        <v>33</v>
      </c>
      <c r="K27" s="73"/>
      <c r="L27" s="72" t="s">
        <v>33</v>
      </c>
      <c r="M27" s="73"/>
      <c r="N27" s="72" t="str">
        <f>N4</f>
        <v>Table 1020: Change In 500MW Model</v>
      </c>
      <c r="O27" s="73"/>
      <c r="P27" s="72" t="str">
        <f>P4</f>
        <v>Table 1022 - 1028: service model inputs</v>
      </c>
      <c r="Q27" s="73"/>
      <c r="R27" s="72" t="str">
        <f>R4</f>
        <v>Table 1032: LAF values</v>
      </c>
      <c r="S27" s="73"/>
      <c r="T27" s="72" t="s">
        <v>34</v>
      </c>
      <c r="U27" s="73"/>
      <c r="V27" s="72" t="str">
        <f>V4</f>
        <v>Table 1041: load characteristics (Load Factor)</v>
      </c>
      <c r="W27" s="73"/>
      <c r="X27" s="72" t="str">
        <f>X4</f>
        <v>Table 1041: load characteristics (Coincidence Factor)</v>
      </c>
      <c r="Y27" s="73"/>
      <c r="Z27" s="72" t="str">
        <f>Z4</f>
        <v>Table 1055: NGC exit</v>
      </c>
      <c r="AA27" s="73"/>
      <c r="AB27" s="72" t="str">
        <f>AB4</f>
        <v>Table 1059: Otex</v>
      </c>
      <c r="AC27" s="73"/>
      <c r="AD27" s="72" t="str">
        <f>AD4</f>
        <v>Table 1060: Customer Contribs</v>
      </c>
      <c r="AE27" s="73"/>
      <c r="AF27" s="72" t="str">
        <f>AF4</f>
        <v>Table 1061/1062: TPR data</v>
      </c>
      <c r="AG27" s="73"/>
      <c r="AH27" s="72" t="s">
        <v>35</v>
      </c>
      <c r="AI27" s="73"/>
      <c r="AJ27" s="72" t="str">
        <f>AJ4</f>
        <v>Table 1069: Peaking probabailities</v>
      </c>
      <c r="AK27" s="73"/>
      <c r="AL27" s="72" t="str">
        <f>AL4</f>
        <v>Table 1092: power factor</v>
      </c>
      <c r="AM27" s="73"/>
      <c r="AN27" s="72" t="str">
        <f>AN4</f>
        <v>Table 1053: volumes and mpans etc forecast</v>
      </c>
      <c r="AO27" s="73"/>
      <c r="AP27" s="72" t="str">
        <f>AP4</f>
        <v>Table 1076: allowed revenue</v>
      </c>
      <c r="AQ27" s="73"/>
    </row>
    <row r="28" spans="2:43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3" ht="5.25" customHeight="1" thickBot="1" x14ac:dyDescent="0.3"/>
    <row r="30" spans="2:43" ht="12" customHeight="1" x14ac:dyDescent="0.25">
      <c r="B30" s="5" t="s">
        <v>14</v>
      </c>
      <c r="D30" s="25"/>
      <c r="E30" s="26"/>
      <c r="F30" s="22">
        <f t="shared" ref="F30:F41" si="0">IF(OR(D7=0,D7 = ""),"-",F7-D7)</f>
        <v>0</v>
      </c>
      <c r="G30" s="13" t="str">
        <f t="shared" ref="G30:G41" si="1">IF(G7-E7=0,"-",G7-E7)</f>
        <v>-</v>
      </c>
      <c r="H30" s="22">
        <f t="shared" ref="H30:H41" si="2">IF(OR(F7=0,F7 = ""),"-",H7-F7)</f>
        <v>0</v>
      </c>
      <c r="I30" s="13" t="str">
        <f t="shared" ref="I30:I41" si="3">IF(I7-G7=0,"-",I7-G7)</f>
        <v>-</v>
      </c>
      <c r="J30" s="22">
        <f t="shared" ref="J30:J41" si="4">IF(OR(H7=0,H7 = ""),"-",J7-H7)</f>
        <v>0</v>
      </c>
      <c r="K30" s="13" t="str">
        <f t="shared" ref="K30:K41" si="5">IF(K7-I7=0,"-",K7-I7)</f>
        <v>-</v>
      </c>
      <c r="L30" s="22">
        <f t="shared" ref="L30:L41" si="6">IF(OR(J7=0,J7 = ""),"-",L7-J7)</f>
        <v>0</v>
      </c>
      <c r="M30" s="13" t="str">
        <f t="shared" ref="M30:M41" si="7">IF(M7-K7=0,"-",M7-K7)</f>
        <v>-</v>
      </c>
      <c r="N30" s="22">
        <f t="shared" ref="N30:N41" si="8">IF(OR(L7=0,L7 = ""),"-",N7-L7)</f>
        <v>0</v>
      </c>
      <c r="O30" s="13" t="str">
        <f t="shared" ref="O30:O41" si="9">IF(O7-M7=0,"-",O7-M7)</f>
        <v>-</v>
      </c>
      <c r="P30" s="14">
        <f t="shared" ref="P30:P41" si="10">IF(OR(N7=0,N7 = ""),"-",P7-N7)</f>
        <v>0</v>
      </c>
      <c r="Q30" s="13" t="str">
        <f t="shared" ref="Q30:Q41" si="11">IF(Q7-O7=0,"-",Q7-O7)</f>
        <v>-</v>
      </c>
      <c r="R30" s="14">
        <f t="shared" ref="R30:R41" si="12">IF(OR(P7=0,P7 = ""),"-",R7-P7)</f>
        <v>0</v>
      </c>
      <c r="S30" s="13" t="str">
        <f t="shared" ref="S30:S41" si="13">IF(S7-Q7=0,"-",S7-Q7)</f>
        <v>-</v>
      </c>
      <c r="T30" s="22">
        <f t="shared" ref="T30:T41" si="14">IF(OR(R7=0,R7 = ""),"-",T7-R7)</f>
        <v>0</v>
      </c>
      <c r="U30" s="13" t="str">
        <f t="shared" ref="U30:U41" si="15">IF(U7-S7=0,"-",U7-S7)</f>
        <v>-</v>
      </c>
      <c r="V30" s="22">
        <f t="shared" ref="V30:V41" si="16">IF(OR(R7=0,R7 = ""),"-",V7-R7)</f>
        <v>2.8529922221236514E-3</v>
      </c>
      <c r="W30" s="13">
        <f t="shared" ref="W30:W41" si="17">IF(W7-S7=0,"-",W7-S7)</f>
        <v>9.00000000000006E-3</v>
      </c>
      <c r="X30" s="22">
        <f t="shared" ref="X30:X41" si="18">IF(OR(T7=0,T7 = ""),"-",X7-T7)</f>
        <v>-9.1929749379537906E-3</v>
      </c>
      <c r="Y30" s="13">
        <f t="shared" ref="Y30:Y41" si="19">IF(Y7-U7=0,"-",Y7-U7)</f>
        <v>-2.8999999999999946E-2</v>
      </c>
      <c r="Z30" s="14">
        <f t="shared" ref="Z30:Z41" si="20">IF(OR(X7=0,X7 = ""),"-",Z7-X7)</f>
        <v>3.1699913579164019E-4</v>
      </c>
      <c r="AA30" s="13">
        <f t="shared" ref="AA30:AA41" si="21">IF(AA7-Y7=0,"-",AA7-Y7)</f>
        <v>1.0000000000001067E-3</v>
      </c>
      <c r="AB30" s="14">
        <f t="shared" ref="AB30:AB41" si="22">IF(OR(Z7=0,Z7 = ""),"-",AB7-Z7)</f>
        <v>2.2987218784416008E-3</v>
      </c>
      <c r="AC30" s="13">
        <f t="shared" ref="AC30:AC41" si="23">IF(AC7-AA7=0,"-",AC7-AA7)</f>
        <v>7.2515083446586985E-3</v>
      </c>
      <c r="AD30" s="14">
        <f t="shared" ref="AD30:AD41" si="24">IF(OR(AB7=0,AB7 = ""),"-",AD7-AB7)</f>
        <v>0</v>
      </c>
      <c r="AE30" s="13" t="str">
        <f t="shared" ref="AE30:AE41" si="25">IF(AE7-AC7=0,"-",AE7-AC7)</f>
        <v>-</v>
      </c>
      <c r="AF30" s="22">
        <f t="shared" ref="AF30:AF41" si="26">IF(OR(AD7=0,AD7 = ""),"-",AF7-AD7)</f>
        <v>0</v>
      </c>
      <c r="AG30" s="13" t="str">
        <f t="shared" ref="AG30:AG41" si="27">IF(AG7-AE7=0,"-",AG7-AE7)</f>
        <v>-</v>
      </c>
      <c r="AH30" s="14">
        <f t="shared" ref="AH30:AH41" si="28">IF(OR(AF7=0,AF7 = ""),"-",AH7-AF7)</f>
        <v>-3.1699913579130712E-4</v>
      </c>
      <c r="AI30" s="13">
        <f t="shared" ref="AI30:AI41" si="29">IF(AI7-AG7=0,"-",AI7-AG7)</f>
        <v>-9.999999999996611E-4</v>
      </c>
      <c r="AJ30" s="14">
        <f t="shared" ref="AJ30:AJ41" si="30">IF(OR(AH7=0,AH7 = ""),"-",AJ7-AH7)</f>
        <v>-9.5099740737458749E-4</v>
      </c>
      <c r="AK30" s="13">
        <f t="shared" ref="AK30:AK41" si="31">IF(AK7-AI7=0,"-",AK7-AI7)</f>
        <v>-3.0000000000003162E-3</v>
      </c>
      <c r="AL30" s="14">
        <f t="shared" ref="AL30:AL41" si="32">IF(OR(AJ7=0,AJ7 = ""),"-",AL7-AJ7)</f>
        <v>0</v>
      </c>
      <c r="AM30" s="13" t="str">
        <f t="shared" ref="AM30:AM41" si="33">IF(AM7-AK7=0,"-",AM7-AK7)</f>
        <v>-</v>
      </c>
      <c r="AN30" s="22">
        <f t="shared" ref="AN30:AN41" si="34">IF(OR(AL7=0,AL7 = ""),"-",AN7-AL7)</f>
        <v>2.4013037275024463E-2</v>
      </c>
      <c r="AO30" s="13">
        <f t="shared" ref="AO30:AO41" si="35">IF(AO7-AM7=0,"-",AO7-AM7)</f>
        <v>7.5995259796708431E-2</v>
      </c>
      <c r="AP30" s="22">
        <f t="shared" ref="AP30:AP41" si="36">IF(OR(AN7=0,AN7 = ""),"-",AP7-AN7)</f>
        <v>0.17439274572229935</v>
      </c>
      <c r="AQ30" s="13">
        <f t="shared" ref="AQ30:AQ41" si="37">IF(AQ7-AO7=0,"-",AQ7-AO7)</f>
        <v>0.55199999999999982</v>
      </c>
    </row>
    <row r="31" spans="2:43" x14ac:dyDescent="0.25">
      <c r="B31" s="5" t="s">
        <v>15</v>
      </c>
      <c r="D31" s="27"/>
      <c r="E31" s="28"/>
      <c r="F31" s="23">
        <f t="shared" si="0"/>
        <v>0</v>
      </c>
      <c r="G31" s="15" t="str">
        <f t="shared" si="1"/>
        <v>-</v>
      </c>
      <c r="H31" s="23">
        <f t="shared" si="2"/>
        <v>0</v>
      </c>
      <c r="I31" s="15" t="str">
        <f t="shared" si="3"/>
        <v>-</v>
      </c>
      <c r="J31" s="23">
        <f t="shared" si="4"/>
        <v>0</v>
      </c>
      <c r="K31" s="15" t="str">
        <f t="shared" si="5"/>
        <v>-</v>
      </c>
      <c r="L31" s="23">
        <f t="shared" si="6"/>
        <v>0</v>
      </c>
      <c r="M31" s="15" t="str">
        <f t="shared" si="7"/>
        <v>-</v>
      </c>
      <c r="N31" s="23">
        <f t="shared" si="8"/>
        <v>0</v>
      </c>
      <c r="O31" s="15" t="str">
        <f t="shared" si="9"/>
        <v>-</v>
      </c>
      <c r="P31" s="16">
        <f t="shared" si="10"/>
        <v>0</v>
      </c>
      <c r="Q31" s="15" t="str">
        <f t="shared" si="11"/>
        <v>-</v>
      </c>
      <c r="R31" s="16">
        <f t="shared" si="12"/>
        <v>0</v>
      </c>
      <c r="S31" s="15" t="str">
        <f t="shared" si="13"/>
        <v>-</v>
      </c>
      <c r="T31" s="23">
        <f t="shared" si="14"/>
        <v>0</v>
      </c>
      <c r="U31" s="15" t="str">
        <f t="shared" si="15"/>
        <v>-</v>
      </c>
      <c r="V31" s="23">
        <f t="shared" si="16"/>
        <v>1.1498420527492614E-2</v>
      </c>
      <c r="W31" s="15">
        <f t="shared" si="17"/>
        <v>2.0937649257913322E-2</v>
      </c>
      <c r="X31" s="23">
        <f t="shared" si="18"/>
        <v>-4.2765409591958292E-3</v>
      </c>
      <c r="Y31" s="15">
        <f t="shared" si="19"/>
        <v>-7.787218638129631E-3</v>
      </c>
      <c r="Z31" s="16">
        <f t="shared" si="20"/>
        <v>2.6624047001910789E-4</v>
      </c>
      <c r="AA31" s="15">
        <f t="shared" si="21"/>
        <v>4.8480133129515969E-4</v>
      </c>
      <c r="AB31" s="16">
        <f t="shared" si="22"/>
        <v>6.418302942647891E-4</v>
      </c>
      <c r="AC31" s="15">
        <f t="shared" si="23"/>
        <v>1.1687185689797782E-3</v>
      </c>
      <c r="AD31" s="16">
        <f t="shared" si="24"/>
        <v>0</v>
      </c>
      <c r="AE31" s="15" t="str">
        <f t="shared" si="25"/>
        <v>-</v>
      </c>
      <c r="AF31" s="23">
        <f t="shared" si="26"/>
        <v>5.1921164415058563E-3</v>
      </c>
      <c r="AG31" s="15">
        <f t="shared" si="27"/>
        <v>9.4544039938850855E-3</v>
      </c>
      <c r="AH31" s="16">
        <f t="shared" si="28"/>
        <v>8.3210828784330282E-4</v>
      </c>
      <c r="AI31" s="15">
        <f t="shared" si="29"/>
        <v>1.5151986687048525E-3</v>
      </c>
      <c r="AJ31" s="16">
        <f t="shared" si="30"/>
        <v>-7.488120038315893E-3</v>
      </c>
      <c r="AK31" s="15">
        <f t="shared" si="31"/>
        <v>-1.3635231951079062E-2</v>
      </c>
      <c r="AL31" s="16">
        <f t="shared" si="32"/>
        <v>0</v>
      </c>
      <c r="AM31" s="15" t="str">
        <f t="shared" si="33"/>
        <v>-</v>
      </c>
      <c r="AN31" s="23">
        <f t="shared" si="34"/>
        <v>7.3363366436172139E-3</v>
      </c>
      <c r="AO31" s="15">
        <f t="shared" si="35"/>
        <v>1.3863352376699925E-2</v>
      </c>
      <c r="AP31" s="23">
        <f t="shared" si="36"/>
        <v>0.17181598303735313</v>
      </c>
      <c r="AQ31" s="15">
        <f t="shared" si="37"/>
        <v>0.32226167271786144</v>
      </c>
    </row>
    <row r="32" spans="2:43" x14ac:dyDescent="0.25">
      <c r="B32" s="5" t="s">
        <v>16</v>
      </c>
      <c r="D32" s="27"/>
      <c r="E32" s="28"/>
      <c r="F32" s="23">
        <f t="shared" si="0"/>
        <v>0</v>
      </c>
      <c r="G32" s="15" t="str">
        <f t="shared" si="1"/>
        <v>-</v>
      </c>
      <c r="H32" s="23">
        <f t="shared" si="2"/>
        <v>0</v>
      </c>
      <c r="I32" s="15" t="str">
        <f t="shared" si="3"/>
        <v>-</v>
      </c>
      <c r="J32" s="23">
        <f t="shared" si="4"/>
        <v>0</v>
      </c>
      <c r="K32" s="15" t="str">
        <f t="shared" si="5"/>
        <v>-</v>
      </c>
      <c r="L32" s="23">
        <f t="shared" si="6"/>
        <v>0</v>
      </c>
      <c r="M32" s="15" t="str">
        <f t="shared" si="7"/>
        <v>-</v>
      </c>
      <c r="N32" s="23">
        <f t="shared" si="8"/>
        <v>0</v>
      </c>
      <c r="O32" s="15" t="str">
        <f t="shared" si="9"/>
        <v>-</v>
      </c>
      <c r="P32" s="16">
        <f t="shared" si="10"/>
        <v>0</v>
      </c>
      <c r="Q32" s="15" t="str">
        <f t="shared" si="11"/>
        <v>-</v>
      </c>
      <c r="R32" s="16">
        <f t="shared" si="12"/>
        <v>4.3103448275862988E-3</v>
      </c>
      <c r="S32" s="15">
        <f t="shared" si="13"/>
        <v>1.0000000000000104E-3</v>
      </c>
      <c r="T32" s="23">
        <f t="shared" si="14"/>
        <v>0</v>
      </c>
      <c r="U32" s="15" t="str">
        <f t="shared" si="15"/>
        <v>-</v>
      </c>
      <c r="V32" s="23">
        <f t="shared" si="16"/>
        <v>0</v>
      </c>
      <c r="W32" s="15" t="str">
        <f t="shared" si="17"/>
        <v>-</v>
      </c>
      <c r="X32" s="23">
        <f t="shared" si="18"/>
        <v>-4.3103448275862988E-3</v>
      </c>
      <c r="Y32" s="15">
        <f t="shared" si="19"/>
        <v>-1.0000000000000104E-3</v>
      </c>
      <c r="Z32" s="16">
        <f t="shared" si="20"/>
        <v>0</v>
      </c>
      <c r="AA32" s="15" t="str">
        <f t="shared" si="21"/>
        <v>-</v>
      </c>
      <c r="AB32" s="16">
        <f t="shared" si="22"/>
        <v>8.6206896551723755E-3</v>
      </c>
      <c r="AC32" s="15">
        <f t="shared" si="23"/>
        <v>1.9999999999999862E-3</v>
      </c>
      <c r="AD32" s="16">
        <f t="shared" si="24"/>
        <v>0</v>
      </c>
      <c r="AE32" s="15" t="str">
        <f t="shared" si="25"/>
        <v>-</v>
      </c>
      <c r="AF32" s="23">
        <f t="shared" si="26"/>
        <v>0</v>
      </c>
      <c r="AG32" s="15" t="str">
        <f t="shared" si="27"/>
        <v>-</v>
      </c>
      <c r="AH32" s="16">
        <f t="shared" si="28"/>
        <v>0</v>
      </c>
      <c r="AI32" s="15" t="str">
        <f t="shared" si="29"/>
        <v>-</v>
      </c>
      <c r="AJ32" s="16">
        <f t="shared" si="30"/>
        <v>3.8793103448275801E-2</v>
      </c>
      <c r="AK32" s="15">
        <f t="shared" si="31"/>
        <v>8.9999999999999906E-3</v>
      </c>
      <c r="AL32" s="16">
        <f t="shared" si="32"/>
        <v>0</v>
      </c>
      <c r="AM32" s="15" t="str">
        <f t="shared" si="33"/>
        <v>-</v>
      </c>
      <c r="AN32" s="23">
        <f t="shared" si="34"/>
        <v>2.5862068965517571E-2</v>
      </c>
      <c r="AO32" s="15">
        <f t="shared" si="35"/>
        <v>6.0000000000000608E-3</v>
      </c>
      <c r="AP32" s="23">
        <f t="shared" si="36"/>
        <v>0.15086206896551713</v>
      </c>
      <c r="AQ32" s="15">
        <f t="shared" si="37"/>
        <v>3.4999999999999962E-2</v>
      </c>
    </row>
    <row r="33" spans="2:43" x14ac:dyDescent="0.25">
      <c r="B33" s="5" t="s">
        <v>17</v>
      </c>
      <c r="D33" s="27"/>
      <c r="E33" s="28"/>
      <c r="F33" s="23">
        <f t="shared" si="0"/>
        <v>0</v>
      </c>
      <c r="G33" s="15" t="str">
        <f t="shared" si="1"/>
        <v>-</v>
      </c>
      <c r="H33" s="23">
        <f t="shared" si="2"/>
        <v>0</v>
      </c>
      <c r="I33" s="15" t="str">
        <f t="shared" si="3"/>
        <v>-</v>
      </c>
      <c r="J33" s="23">
        <f t="shared" si="4"/>
        <v>0</v>
      </c>
      <c r="K33" s="15" t="str">
        <f t="shared" si="5"/>
        <v>-</v>
      </c>
      <c r="L33" s="23">
        <f t="shared" si="6"/>
        <v>0</v>
      </c>
      <c r="M33" s="15" t="str">
        <f t="shared" si="7"/>
        <v>-</v>
      </c>
      <c r="N33" s="23">
        <f t="shared" si="8"/>
        <v>0</v>
      </c>
      <c r="O33" s="15" t="str">
        <f t="shared" si="9"/>
        <v>-</v>
      </c>
      <c r="P33" s="16">
        <f t="shared" si="10"/>
        <v>0</v>
      </c>
      <c r="Q33" s="15" t="str">
        <f t="shared" si="11"/>
        <v>-</v>
      </c>
      <c r="R33" s="16">
        <f t="shared" si="12"/>
        <v>4.1891701928031821E-4</v>
      </c>
      <c r="S33" s="15">
        <f t="shared" si="13"/>
        <v>9.9999999999961231E-4</v>
      </c>
      <c r="T33" s="23">
        <f t="shared" si="14"/>
        <v>0</v>
      </c>
      <c r="U33" s="15" t="str">
        <f t="shared" si="15"/>
        <v>-</v>
      </c>
      <c r="V33" s="23">
        <f t="shared" si="16"/>
        <v>-2.7648523272521985E-2</v>
      </c>
      <c r="W33" s="15">
        <f t="shared" si="17"/>
        <v>-6.5999999999999837E-2</v>
      </c>
      <c r="X33" s="23">
        <f t="shared" si="18"/>
        <v>4.8082336800507885E-3</v>
      </c>
      <c r="Y33" s="15">
        <f t="shared" si="19"/>
        <v>1.1477771154553291E-2</v>
      </c>
      <c r="Z33" s="16">
        <f t="shared" si="20"/>
        <v>0</v>
      </c>
      <c r="AA33" s="15" t="str">
        <f t="shared" si="21"/>
        <v>-</v>
      </c>
      <c r="AB33" s="16">
        <f t="shared" si="22"/>
        <v>-3.4722678398715345E-3</v>
      </c>
      <c r="AC33" s="15">
        <f t="shared" si="23"/>
        <v>-8.2886769456970918E-3</v>
      </c>
      <c r="AD33" s="16">
        <f t="shared" si="24"/>
        <v>0</v>
      </c>
      <c r="AE33" s="15" t="str">
        <f t="shared" si="25"/>
        <v>-</v>
      </c>
      <c r="AF33" s="23">
        <f t="shared" si="26"/>
        <v>0</v>
      </c>
      <c r="AG33" s="15" t="str">
        <f t="shared" si="27"/>
        <v>-</v>
      </c>
      <c r="AH33" s="16">
        <f t="shared" si="28"/>
        <v>-4.1891701928054026E-4</v>
      </c>
      <c r="AI33" s="15">
        <f t="shared" si="29"/>
        <v>-1.0000000000000425E-3</v>
      </c>
      <c r="AJ33" s="16">
        <f t="shared" si="30"/>
        <v>-8.3783403856130256E-4</v>
      </c>
      <c r="AK33" s="15">
        <f t="shared" si="31"/>
        <v>-2.000000000000085E-3</v>
      </c>
      <c r="AL33" s="16">
        <f t="shared" si="32"/>
        <v>0</v>
      </c>
      <c r="AM33" s="15" t="str">
        <f t="shared" si="33"/>
        <v>-</v>
      </c>
      <c r="AN33" s="23">
        <f t="shared" si="34"/>
        <v>2.7101806181018429E-2</v>
      </c>
      <c r="AO33" s="15">
        <f t="shared" si="35"/>
        <v>6.4981630526336903E-2</v>
      </c>
      <c r="AP33" s="23">
        <f t="shared" si="36"/>
        <v>0.18827062913991321</v>
      </c>
      <c r="AQ33" s="15">
        <f t="shared" si="37"/>
        <v>0.45100000000000007</v>
      </c>
    </row>
    <row r="34" spans="2:43" x14ac:dyDescent="0.25">
      <c r="B34" s="5" t="s">
        <v>18</v>
      </c>
      <c r="D34" s="27"/>
      <c r="E34" s="28"/>
      <c r="F34" s="23">
        <f t="shared" si="0"/>
        <v>0</v>
      </c>
      <c r="G34" s="15" t="str">
        <f t="shared" si="1"/>
        <v>-</v>
      </c>
      <c r="H34" s="23">
        <f t="shared" si="2"/>
        <v>0</v>
      </c>
      <c r="I34" s="15" t="str">
        <f t="shared" si="3"/>
        <v>-</v>
      </c>
      <c r="J34" s="23">
        <f t="shared" si="4"/>
        <v>0</v>
      </c>
      <c r="K34" s="15" t="str">
        <f t="shared" si="5"/>
        <v>-</v>
      </c>
      <c r="L34" s="23">
        <f t="shared" si="6"/>
        <v>0</v>
      </c>
      <c r="M34" s="15" t="str">
        <f t="shared" si="7"/>
        <v>-</v>
      </c>
      <c r="N34" s="23">
        <f t="shared" si="8"/>
        <v>0</v>
      </c>
      <c r="O34" s="15" t="str">
        <f t="shared" si="9"/>
        <v>-</v>
      </c>
      <c r="P34" s="16">
        <f t="shared" si="10"/>
        <v>0</v>
      </c>
      <c r="Q34" s="15" t="str">
        <f t="shared" si="11"/>
        <v>-</v>
      </c>
      <c r="R34" s="16">
        <f t="shared" si="12"/>
        <v>3.1971760591931186E-4</v>
      </c>
      <c r="S34" s="15">
        <f t="shared" si="13"/>
        <v>6.5600074230560794E-4</v>
      </c>
      <c r="T34" s="23">
        <f t="shared" si="14"/>
        <v>0</v>
      </c>
      <c r="U34" s="15" t="str">
        <f t="shared" si="15"/>
        <v>-</v>
      </c>
      <c r="V34" s="23">
        <f t="shared" si="16"/>
        <v>-3.2521513950833802E-2</v>
      </c>
      <c r="W34" s="15">
        <f t="shared" si="17"/>
        <v>-6.6728065322874008E-2</v>
      </c>
      <c r="X34" s="23">
        <f t="shared" si="18"/>
        <v>7.2133122322530774E-3</v>
      </c>
      <c r="Y34" s="15">
        <f t="shared" si="19"/>
        <v>1.4800367859741898E-2</v>
      </c>
      <c r="Z34" s="16">
        <f t="shared" si="20"/>
        <v>3.1971760591908982E-4</v>
      </c>
      <c r="AA34" s="15">
        <f t="shared" si="21"/>
        <v>6.5600074230559927E-4</v>
      </c>
      <c r="AB34" s="16">
        <f t="shared" si="22"/>
        <v>-5.2145710202737838E-3</v>
      </c>
      <c r="AC34" s="15">
        <f t="shared" si="23"/>
        <v>-1.0699324643915476E-2</v>
      </c>
      <c r="AD34" s="16">
        <f t="shared" si="24"/>
        <v>0</v>
      </c>
      <c r="AE34" s="15" t="str">
        <f t="shared" si="25"/>
        <v>-</v>
      </c>
      <c r="AF34" s="23">
        <f t="shared" si="26"/>
        <v>1.1579988151870779E-3</v>
      </c>
      <c r="AG34" s="15">
        <f t="shared" si="27"/>
        <v>2.3759970307789015E-3</v>
      </c>
      <c r="AH34" s="16">
        <f t="shared" si="28"/>
        <v>4.8737384777242099E-4</v>
      </c>
      <c r="AI34" s="15">
        <f t="shared" si="29"/>
        <v>9.9999999999964354E-4</v>
      </c>
      <c r="AJ34" s="16">
        <f t="shared" si="30"/>
        <v>5.2831379365592124E-3</v>
      </c>
      <c r="AK34" s="15">
        <f t="shared" si="31"/>
        <v>1.0840011134580944E-2</v>
      </c>
      <c r="AL34" s="16">
        <f t="shared" si="32"/>
        <v>0</v>
      </c>
      <c r="AM34" s="15" t="str">
        <f t="shared" si="33"/>
        <v>-</v>
      </c>
      <c r="AN34" s="23">
        <f t="shared" si="34"/>
        <v>-2.7714397925890921E-3</v>
      </c>
      <c r="AO34" s="15">
        <f t="shared" si="35"/>
        <v>-4.9049377609755446E-3</v>
      </c>
      <c r="AP34" s="23">
        <f t="shared" si="36"/>
        <v>0.18765360347741589</v>
      </c>
      <c r="AQ34" s="15">
        <f t="shared" si="37"/>
        <v>0.39594310865430948</v>
      </c>
    </row>
    <row r="35" spans="2:43" x14ac:dyDescent="0.25">
      <c r="B35" s="5" t="s">
        <v>19</v>
      </c>
      <c r="D35" s="27"/>
      <c r="E35" s="28"/>
      <c r="F35" s="23">
        <f t="shared" si="0"/>
        <v>0</v>
      </c>
      <c r="G35" s="15" t="str">
        <f t="shared" si="1"/>
        <v>-</v>
      </c>
      <c r="H35" s="23">
        <f t="shared" si="2"/>
        <v>0</v>
      </c>
      <c r="I35" s="15" t="str">
        <f t="shared" si="3"/>
        <v>-</v>
      </c>
      <c r="J35" s="23">
        <f t="shared" si="4"/>
        <v>0</v>
      </c>
      <c r="K35" s="15" t="str">
        <f t="shared" si="5"/>
        <v>-</v>
      </c>
      <c r="L35" s="23">
        <f t="shared" si="6"/>
        <v>0</v>
      </c>
      <c r="M35" s="15" t="str">
        <f t="shared" si="7"/>
        <v>-</v>
      </c>
      <c r="N35" s="23">
        <f t="shared" si="8"/>
        <v>0</v>
      </c>
      <c r="O35" s="15" t="str">
        <f t="shared" si="9"/>
        <v>-</v>
      </c>
      <c r="P35" s="16">
        <f t="shared" si="10"/>
        <v>0</v>
      </c>
      <c r="Q35" s="15" t="str">
        <f t="shared" si="11"/>
        <v>-</v>
      </c>
      <c r="R35" s="16">
        <f t="shared" si="12"/>
        <v>0</v>
      </c>
      <c r="S35" s="15" t="str">
        <f t="shared" si="13"/>
        <v>-</v>
      </c>
      <c r="T35" s="23">
        <f t="shared" si="14"/>
        <v>0</v>
      </c>
      <c r="U35" s="15" t="str">
        <f t="shared" si="15"/>
        <v>-</v>
      </c>
      <c r="V35" s="23">
        <f t="shared" si="16"/>
        <v>4.0000000000002256E-3</v>
      </c>
      <c r="W35" s="15">
        <f t="shared" si="17"/>
        <v>1.0000000000000156E-3</v>
      </c>
      <c r="X35" s="23">
        <f t="shared" si="18"/>
        <v>-4.0000000000000036E-3</v>
      </c>
      <c r="Y35" s="15">
        <f t="shared" si="19"/>
        <v>-1.0000000000000156E-3</v>
      </c>
      <c r="Z35" s="16" t="str">
        <f t="shared" si="20"/>
        <v>-</v>
      </c>
      <c r="AA35" s="15" t="str">
        <f t="shared" si="21"/>
        <v>-</v>
      </c>
      <c r="AB35" s="16" t="str">
        <f t="shared" si="22"/>
        <v>-</v>
      </c>
      <c r="AC35" s="15">
        <f t="shared" si="23"/>
        <v>2.9999999999999866E-3</v>
      </c>
      <c r="AD35" s="16">
        <f t="shared" si="24"/>
        <v>0</v>
      </c>
      <c r="AE35" s="15" t="str">
        <f t="shared" si="25"/>
        <v>-</v>
      </c>
      <c r="AF35" s="23">
        <f t="shared" si="26"/>
        <v>1.6000000000000014E-2</v>
      </c>
      <c r="AG35" s="15">
        <f t="shared" si="27"/>
        <v>4.0000000000000313E-3</v>
      </c>
      <c r="AH35" s="16">
        <f t="shared" si="28"/>
        <v>0</v>
      </c>
      <c r="AI35" s="15" t="str">
        <f t="shared" si="29"/>
        <v>-</v>
      </c>
      <c r="AJ35" s="16">
        <f t="shared" si="30"/>
        <v>5.2000000000000046E-2</v>
      </c>
      <c r="AK35" s="15">
        <f t="shared" si="31"/>
        <v>1.2999999999999992E-2</v>
      </c>
      <c r="AL35" s="16">
        <f t="shared" si="32"/>
        <v>0</v>
      </c>
      <c r="AM35" s="15" t="str">
        <f t="shared" si="33"/>
        <v>-</v>
      </c>
      <c r="AN35" s="23">
        <f t="shared" si="34"/>
        <v>2.4000000000000021E-2</v>
      </c>
      <c r="AO35" s="15">
        <f t="shared" si="35"/>
        <v>6.0000000000000227E-3</v>
      </c>
      <c r="AP35" s="23">
        <f t="shared" si="36"/>
        <v>0.1639999999999997</v>
      </c>
      <c r="AQ35" s="15">
        <f t="shared" si="37"/>
        <v>4.0999999999999939E-2</v>
      </c>
    </row>
    <row r="36" spans="2:43" x14ac:dyDescent="0.25">
      <c r="B36" s="5" t="s">
        <v>20</v>
      </c>
      <c r="D36" s="27"/>
      <c r="E36" s="28"/>
      <c r="F36" s="23">
        <f t="shared" si="0"/>
        <v>0</v>
      </c>
      <c r="G36" s="15" t="str">
        <f t="shared" si="1"/>
        <v>-</v>
      </c>
      <c r="H36" s="23">
        <f t="shared" si="2"/>
        <v>0</v>
      </c>
      <c r="I36" s="15" t="str">
        <f t="shared" si="3"/>
        <v>-</v>
      </c>
      <c r="J36" s="23">
        <f t="shared" si="4"/>
        <v>0</v>
      </c>
      <c r="K36" s="15" t="str">
        <f t="shared" si="5"/>
        <v>-</v>
      </c>
      <c r="L36" s="23">
        <f t="shared" si="6"/>
        <v>0</v>
      </c>
      <c r="M36" s="15" t="str">
        <f t="shared" si="7"/>
        <v>-</v>
      </c>
      <c r="N36" s="23">
        <f t="shared" si="8"/>
        <v>0</v>
      </c>
      <c r="O36" s="15" t="str">
        <f t="shared" si="9"/>
        <v>-</v>
      </c>
      <c r="P36" s="16">
        <f t="shared" si="10"/>
        <v>0</v>
      </c>
      <c r="Q36" s="15" t="str">
        <f t="shared" si="11"/>
        <v>-</v>
      </c>
      <c r="R36" s="16">
        <f t="shared" si="12"/>
        <v>1.1191222097739484E-4</v>
      </c>
      <c r="S36" s="15">
        <f t="shared" si="13"/>
        <v>2.4895151849569329E-4</v>
      </c>
      <c r="T36" s="23">
        <f t="shared" si="14"/>
        <v>0</v>
      </c>
      <c r="U36" s="15" t="str">
        <f t="shared" si="15"/>
        <v>-</v>
      </c>
      <c r="V36" s="23">
        <f t="shared" si="16"/>
        <v>-1.5206033627492843E-3</v>
      </c>
      <c r="W36" s="15">
        <f t="shared" si="17"/>
        <v>-3.3826199934151816E-3</v>
      </c>
      <c r="X36" s="23">
        <f t="shared" si="18"/>
        <v>2.2943054724220868E-2</v>
      </c>
      <c r="Y36" s="15">
        <f t="shared" si="19"/>
        <v>5.1037395761013647E-2</v>
      </c>
      <c r="Z36" s="16">
        <f t="shared" si="20"/>
        <v>0</v>
      </c>
      <c r="AA36" s="15" t="str">
        <f t="shared" si="21"/>
        <v>-</v>
      </c>
      <c r="AB36" s="16">
        <f t="shared" si="22"/>
        <v>-4.1546562087453331E-3</v>
      </c>
      <c r="AC36" s="15">
        <f t="shared" si="23"/>
        <v>-9.242136050559506E-3</v>
      </c>
      <c r="AD36" s="16">
        <f t="shared" si="24"/>
        <v>0</v>
      </c>
      <c r="AE36" s="15" t="str">
        <f t="shared" si="25"/>
        <v>-</v>
      </c>
      <c r="AF36" s="23">
        <f t="shared" si="26"/>
        <v>-3.1322822079011825E-3</v>
      </c>
      <c r="AG36" s="15">
        <f t="shared" si="27"/>
        <v>-6.9678396622167849E-3</v>
      </c>
      <c r="AH36" s="16">
        <f t="shared" si="28"/>
        <v>4.4953419707516318E-4</v>
      </c>
      <c r="AI36" s="15">
        <f t="shared" si="29"/>
        <v>1.0000000000003062E-3</v>
      </c>
      <c r="AJ36" s="16">
        <f t="shared" si="30"/>
        <v>4.6156127095657862E-3</v>
      </c>
      <c r="AK36" s="15">
        <f t="shared" si="31"/>
        <v>1.0267545249281439E-2</v>
      </c>
      <c r="AL36" s="16">
        <f t="shared" si="32"/>
        <v>0</v>
      </c>
      <c r="AM36" s="15" t="str">
        <f t="shared" si="33"/>
        <v>-</v>
      </c>
      <c r="AN36" s="23">
        <f t="shared" si="34"/>
        <v>2.2647438837425371E-2</v>
      </c>
      <c r="AO36" s="15">
        <f t="shared" si="35"/>
        <v>5.0976163392169496E-2</v>
      </c>
      <c r="AP36" s="23">
        <f t="shared" si="36"/>
        <v>0.19289047073663079</v>
      </c>
      <c r="AQ36" s="15">
        <f t="shared" si="37"/>
        <v>0.43138259273499241</v>
      </c>
    </row>
    <row r="37" spans="2:43" x14ac:dyDescent="0.25">
      <c r="B37" s="5" t="s">
        <v>21</v>
      </c>
      <c r="D37" s="27"/>
      <c r="E37" s="28"/>
      <c r="F37" s="23" t="str">
        <f t="shared" si="0"/>
        <v>-</v>
      </c>
      <c r="G37" s="15" t="str">
        <f t="shared" si="1"/>
        <v>-</v>
      </c>
      <c r="H37" s="23" t="str">
        <f t="shared" si="2"/>
        <v>-</v>
      </c>
      <c r="I37" s="15" t="str">
        <f t="shared" si="3"/>
        <v>-</v>
      </c>
      <c r="J37" s="23" t="str">
        <f t="shared" si="4"/>
        <v>-</v>
      </c>
      <c r="K37" s="15" t="str">
        <f t="shared" si="5"/>
        <v>-</v>
      </c>
      <c r="L37" s="23" t="str">
        <f t="shared" si="6"/>
        <v>-</v>
      </c>
      <c r="M37" s="15" t="str">
        <f t="shared" si="7"/>
        <v>-</v>
      </c>
      <c r="N37" s="23" t="str">
        <f t="shared" si="8"/>
        <v>-</v>
      </c>
      <c r="O37" s="15" t="str">
        <f t="shared" si="9"/>
        <v>-</v>
      </c>
      <c r="P37" s="16" t="str">
        <f t="shared" si="10"/>
        <v>-</v>
      </c>
      <c r="Q37" s="15" t="str">
        <f t="shared" si="11"/>
        <v>-</v>
      </c>
      <c r="R37" s="16" t="str">
        <f t="shared" si="12"/>
        <v>-</v>
      </c>
      <c r="S37" s="15" t="str">
        <f t="shared" si="13"/>
        <v>-</v>
      </c>
      <c r="T37" s="23" t="str">
        <f t="shared" si="14"/>
        <v>-</v>
      </c>
      <c r="U37" s="15" t="str">
        <f t="shared" si="15"/>
        <v>-</v>
      </c>
      <c r="V37" s="23" t="str">
        <f t="shared" si="16"/>
        <v>-</v>
      </c>
      <c r="W37" s="15" t="str">
        <f t="shared" si="17"/>
        <v>-</v>
      </c>
      <c r="X37" s="23" t="str">
        <f t="shared" si="18"/>
        <v>-</v>
      </c>
      <c r="Y37" s="15" t="str">
        <f t="shared" si="19"/>
        <v>-</v>
      </c>
      <c r="Z37" s="16" t="str">
        <f t="shared" si="20"/>
        <v>-</v>
      </c>
      <c r="AA37" s="15" t="str">
        <f t="shared" si="21"/>
        <v>-</v>
      </c>
      <c r="AB37" s="16" t="str">
        <f t="shared" si="22"/>
        <v>-</v>
      </c>
      <c r="AC37" s="15" t="str">
        <f t="shared" si="23"/>
        <v>-</v>
      </c>
      <c r="AD37" s="16" t="str">
        <f t="shared" si="24"/>
        <v>-</v>
      </c>
      <c r="AE37" s="15" t="str">
        <f t="shared" si="25"/>
        <v>-</v>
      </c>
      <c r="AF37" s="23" t="str">
        <f t="shared" si="26"/>
        <v>-</v>
      </c>
      <c r="AG37" s="15" t="str">
        <f t="shared" si="27"/>
        <v>-</v>
      </c>
      <c r="AH37" s="16" t="str">
        <f t="shared" si="28"/>
        <v>-</v>
      </c>
      <c r="AI37" s="15" t="str">
        <f t="shared" si="29"/>
        <v>-</v>
      </c>
      <c r="AJ37" s="16" t="str">
        <f t="shared" si="30"/>
        <v>-</v>
      </c>
      <c r="AK37" s="15" t="str">
        <f t="shared" si="31"/>
        <v>-</v>
      </c>
      <c r="AL37" s="16" t="str">
        <f t="shared" si="32"/>
        <v>-</v>
      </c>
      <c r="AM37" s="15" t="str">
        <f t="shared" si="33"/>
        <v>-</v>
      </c>
      <c r="AN37" s="23" t="str">
        <f t="shared" si="34"/>
        <v>-</v>
      </c>
      <c r="AO37" s="15" t="str">
        <f t="shared" si="35"/>
        <v>-</v>
      </c>
      <c r="AP37" s="23" t="str">
        <f t="shared" si="36"/>
        <v>-</v>
      </c>
      <c r="AQ37" s="15" t="str">
        <f t="shared" si="37"/>
        <v>-</v>
      </c>
    </row>
    <row r="38" spans="2:43" x14ac:dyDescent="0.25">
      <c r="B38" s="5" t="s">
        <v>22</v>
      </c>
      <c r="D38" s="27"/>
      <c r="E38" s="28"/>
      <c r="F38" s="23">
        <f t="shared" si="0"/>
        <v>0</v>
      </c>
      <c r="G38" s="15" t="str">
        <f t="shared" si="1"/>
        <v>-</v>
      </c>
      <c r="H38" s="23">
        <f t="shared" si="2"/>
        <v>0</v>
      </c>
      <c r="I38" s="15" t="str">
        <f t="shared" si="3"/>
        <v>-</v>
      </c>
      <c r="J38" s="23">
        <f t="shared" si="4"/>
        <v>0</v>
      </c>
      <c r="K38" s="15" t="str">
        <f t="shared" si="5"/>
        <v>-</v>
      </c>
      <c r="L38" s="23">
        <f t="shared" si="6"/>
        <v>0</v>
      </c>
      <c r="M38" s="15" t="str">
        <f t="shared" si="7"/>
        <v>-</v>
      </c>
      <c r="N38" s="23">
        <f t="shared" si="8"/>
        <v>0</v>
      </c>
      <c r="O38" s="15" t="str">
        <f t="shared" si="9"/>
        <v>-</v>
      </c>
      <c r="P38" s="16">
        <f t="shared" si="10"/>
        <v>0</v>
      </c>
      <c r="Q38" s="15" t="str">
        <f t="shared" si="11"/>
        <v>-</v>
      </c>
      <c r="R38" s="16">
        <f t="shared" si="12"/>
        <v>-1.0379076932340858E-3</v>
      </c>
      <c r="S38" s="15">
        <f t="shared" si="13"/>
        <v>-2.2037920475023696E-3</v>
      </c>
      <c r="T38" s="23">
        <f t="shared" si="14"/>
        <v>-2.2311509423555975E-5</v>
      </c>
      <c r="U38" s="15">
        <f t="shared" si="15"/>
        <v>-4.7374084763086508E-5</v>
      </c>
      <c r="V38" s="23">
        <f t="shared" si="16"/>
        <v>-8.1610819843516147E-3</v>
      </c>
      <c r="W38" s="15">
        <f t="shared" si="17"/>
        <v>-1.7328446155057617E-2</v>
      </c>
      <c r="X38" s="23">
        <f t="shared" si="18"/>
        <v>5.3357321621219089E-3</v>
      </c>
      <c r="Y38" s="15">
        <f t="shared" si="19"/>
        <v>1.1329373684326028E-2</v>
      </c>
      <c r="Z38" s="16">
        <f t="shared" si="20"/>
        <v>0</v>
      </c>
      <c r="AA38" s="15" t="str">
        <f t="shared" si="21"/>
        <v>-</v>
      </c>
      <c r="AB38" s="16">
        <f t="shared" si="22"/>
        <v>4.8834336522642907E-3</v>
      </c>
      <c r="AC38" s="15">
        <f t="shared" si="23"/>
        <v>1.0369007106817003E-2</v>
      </c>
      <c r="AD38" s="16">
        <f t="shared" si="24"/>
        <v>0</v>
      </c>
      <c r="AE38" s="15" t="str">
        <f t="shared" si="25"/>
        <v>-</v>
      </c>
      <c r="AF38" s="23">
        <f t="shared" si="26"/>
        <v>-8.3660969644185901E-3</v>
      </c>
      <c r="AG38" s="15">
        <f t="shared" si="27"/>
        <v>-1.7763754984191138E-2</v>
      </c>
      <c r="AH38" s="16">
        <f t="shared" si="28"/>
        <v>3.817184048946487E-4</v>
      </c>
      <c r="AI38" s="15">
        <f t="shared" si="29"/>
        <v>8.1050366094749526E-4</v>
      </c>
      <c r="AJ38" s="16">
        <f t="shared" si="30"/>
        <v>6.1448342616599039E-3</v>
      </c>
      <c r="AK38" s="15">
        <f t="shared" si="31"/>
        <v>1.3047342232205966E-2</v>
      </c>
      <c r="AL38" s="16">
        <f t="shared" si="32"/>
        <v>0</v>
      </c>
      <c r="AM38" s="15" t="str">
        <f t="shared" si="33"/>
        <v>-</v>
      </c>
      <c r="AN38" s="23">
        <f t="shared" si="34"/>
        <v>-1.5172639149372724E-2</v>
      </c>
      <c r="AO38" s="15">
        <f t="shared" si="35"/>
        <v>-3.2397168892806361E-2</v>
      </c>
      <c r="AP38" s="23">
        <f t="shared" si="36"/>
        <v>0.16928864722856751</v>
      </c>
      <c r="AQ38" s="15">
        <f t="shared" si="37"/>
        <v>0.39459700283949678</v>
      </c>
    </row>
    <row r="39" spans="2:43" x14ac:dyDescent="0.25">
      <c r="B39" s="5" t="s">
        <v>23</v>
      </c>
      <c r="D39" s="27"/>
      <c r="E39" s="28"/>
      <c r="F39" s="23">
        <f t="shared" si="0"/>
        <v>0</v>
      </c>
      <c r="G39" s="15" t="str">
        <f t="shared" si="1"/>
        <v>-</v>
      </c>
      <c r="H39" s="23">
        <f t="shared" si="2"/>
        <v>0</v>
      </c>
      <c r="I39" s="15" t="str">
        <f t="shared" si="3"/>
        <v>-</v>
      </c>
      <c r="J39" s="23">
        <f t="shared" si="4"/>
        <v>0</v>
      </c>
      <c r="K39" s="15" t="str">
        <f t="shared" si="5"/>
        <v>-</v>
      </c>
      <c r="L39" s="23">
        <f t="shared" si="6"/>
        <v>0</v>
      </c>
      <c r="M39" s="15" t="str">
        <f t="shared" si="7"/>
        <v>-</v>
      </c>
      <c r="N39" s="23">
        <f t="shared" si="8"/>
        <v>0</v>
      </c>
      <c r="O39" s="15" t="str">
        <f t="shared" si="9"/>
        <v>-</v>
      </c>
      <c r="P39" s="16">
        <f t="shared" si="10"/>
        <v>0</v>
      </c>
      <c r="Q39" s="15" t="str">
        <f t="shared" si="11"/>
        <v>-</v>
      </c>
      <c r="R39" s="16">
        <f t="shared" si="12"/>
        <v>3.1076964734033652E-5</v>
      </c>
      <c r="S39" s="15">
        <f t="shared" si="13"/>
        <v>6.6911686889551542E-5</v>
      </c>
      <c r="T39" s="23">
        <f t="shared" si="14"/>
        <v>-3.8665009229221781E-5</v>
      </c>
      <c r="U39" s="15">
        <f t="shared" si="15"/>
        <v>-8.3249474756496786E-5</v>
      </c>
      <c r="V39" s="23">
        <f t="shared" si="16"/>
        <v>1.2864996453965993E-2</v>
      </c>
      <c r="W39" s="15">
        <f t="shared" si="17"/>
        <v>2.7699571754593762E-2</v>
      </c>
      <c r="X39" s="23">
        <f t="shared" si="18"/>
        <v>9.014522198258712E-3</v>
      </c>
      <c r="Y39" s="15">
        <f t="shared" si="19"/>
        <v>1.9409131231207515E-2</v>
      </c>
      <c r="Z39" s="16">
        <f t="shared" si="20"/>
        <v>1.960040769619642E-4</v>
      </c>
      <c r="AA39" s="15">
        <f t="shared" si="21"/>
        <v>4.2201558418065305E-4</v>
      </c>
      <c r="AB39" s="16">
        <f t="shared" si="22"/>
        <v>2.2136470815856679E-3</v>
      </c>
      <c r="AC39" s="15">
        <f t="shared" si="23"/>
        <v>4.7661945648517084E-3</v>
      </c>
      <c r="AD39" s="16">
        <f t="shared" si="24"/>
        <v>0</v>
      </c>
      <c r="AE39" s="15" t="str">
        <f t="shared" si="25"/>
        <v>-</v>
      </c>
      <c r="AF39" s="23">
        <f t="shared" si="26"/>
        <v>-4.2459031476926867E-5</v>
      </c>
      <c r="AG39" s="15">
        <f t="shared" si="27"/>
        <v>-9.1418368690115992E-5</v>
      </c>
      <c r="AH39" s="16">
        <f t="shared" si="28"/>
        <v>4.7714420887889908E-4</v>
      </c>
      <c r="AI39" s="15">
        <f t="shared" si="29"/>
        <v>1.0273372634359429E-3</v>
      </c>
      <c r="AJ39" s="16">
        <f t="shared" si="30"/>
        <v>2.3161348391020908E-3</v>
      </c>
      <c r="AK39" s="15">
        <f t="shared" si="31"/>
        <v>4.9868605404274763E-3</v>
      </c>
      <c r="AL39" s="16">
        <f t="shared" si="32"/>
        <v>0</v>
      </c>
      <c r="AM39" s="15" t="str">
        <f t="shared" si="33"/>
        <v>-</v>
      </c>
      <c r="AN39" s="23">
        <f t="shared" si="34"/>
        <v>3.0776627848243754E-2</v>
      </c>
      <c r="AO39" s="15">
        <f t="shared" si="35"/>
        <v>6.6908539700157033E-2</v>
      </c>
      <c r="AP39" s="23">
        <f t="shared" si="36"/>
        <v>0.1771222134070618</v>
      </c>
      <c r="AQ39" s="15">
        <f t="shared" si="37"/>
        <v>0.38357617779639419</v>
      </c>
    </row>
    <row r="40" spans="2:43" x14ac:dyDescent="0.25">
      <c r="B40" s="5" t="s">
        <v>24</v>
      </c>
      <c r="D40" s="27"/>
      <c r="E40" s="28"/>
      <c r="F40" s="23">
        <f t="shared" si="0"/>
        <v>0</v>
      </c>
      <c r="G40" s="15" t="str">
        <f t="shared" si="1"/>
        <v>-</v>
      </c>
      <c r="H40" s="23">
        <f t="shared" si="2"/>
        <v>0</v>
      </c>
      <c r="I40" s="15" t="str">
        <f t="shared" si="3"/>
        <v>-</v>
      </c>
      <c r="J40" s="23">
        <f t="shared" si="4"/>
        <v>0</v>
      </c>
      <c r="K40" s="15" t="str">
        <f t="shared" si="5"/>
        <v>-</v>
      </c>
      <c r="L40" s="23">
        <f t="shared" si="6"/>
        <v>0</v>
      </c>
      <c r="M40" s="15" t="str">
        <f t="shared" si="7"/>
        <v>-</v>
      </c>
      <c r="N40" s="23">
        <f t="shared" si="8"/>
        <v>0</v>
      </c>
      <c r="O40" s="15" t="str">
        <f t="shared" si="9"/>
        <v>-</v>
      </c>
      <c r="P40" s="16">
        <f t="shared" si="10"/>
        <v>0</v>
      </c>
      <c r="Q40" s="15" t="str">
        <f t="shared" si="11"/>
        <v>-</v>
      </c>
      <c r="R40" s="16">
        <f t="shared" si="12"/>
        <v>-7.5597716535580339E-4</v>
      </c>
      <c r="S40" s="15">
        <f t="shared" si="13"/>
        <v>-2.0408107578910994E-3</v>
      </c>
      <c r="T40" s="23">
        <f t="shared" si="14"/>
        <v>0</v>
      </c>
      <c r="U40" s="15" t="str">
        <f t="shared" si="15"/>
        <v>-</v>
      </c>
      <c r="V40" s="23">
        <f t="shared" si="16"/>
        <v>8.5886299280819589E-3</v>
      </c>
      <c r="W40" s="15">
        <f t="shared" si="17"/>
        <v>2.318557908362907E-2</v>
      </c>
      <c r="X40" s="23">
        <f t="shared" si="18"/>
        <v>3.8949645721157999E-3</v>
      </c>
      <c r="Y40" s="15">
        <f t="shared" si="19"/>
        <v>1.0514716534642178E-2</v>
      </c>
      <c r="Z40" s="16">
        <f t="shared" si="20"/>
        <v>3.0565001480065135E-4</v>
      </c>
      <c r="AA40" s="15">
        <f t="shared" si="21"/>
        <v>8.2512259224253384E-4</v>
      </c>
      <c r="AB40" s="16">
        <f t="shared" si="22"/>
        <v>1.5286124925938616E-2</v>
      </c>
      <c r="AC40" s="15">
        <f t="shared" si="23"/>
        <v>4.1265913343611439E-2</v>
      </c>
      <c r="AD40" s="16">
        <f t="shared" si="24"/>
        <v>0</v>
      </c>
      <c r="AE40" s="15" t="str">
        <f t="shared" si="25"/>
        <v>-</v>
      </c>
      <c r="AF40" s="23">
        <f t="shared" si="26"/>
        <v>-2.721337716660166E-5</v>
      </c>
      <c r="AG40" s="15">
        <f t="shared" si="27"/>
        <v>-7.3464325941768882E-5</v>
      </c>
      <c r="AH40" s="16">
        <f t="shared" si="28"/>
        <v>6.072962030079232E-5</v>
      </c>
      <c r="AI40" s="15">
        <f t="shared" si="29"/>
        <v>1.639436587670684E-4</v>
      </c>
      <c r="AJ40" s="16">
        <f t="shared" si="30"/>
        <v>4.9973996598193793E-3</v>
      </c>
      <c r="AK40" s="15">
        <f t="shared" si="31"/>
        <v>1.3490813551809089E-2</v>
      </c>
      <c r="AL40" s="16">
        <f t="shared" si="32"/>
        <v>0</v>
      </c>
      <c r="AM40" s="15" t="str">
        <f t="shared" si="33"/>
        <v>-</v>
      </c>
      <c r="AN40" s="23">
        <f t="shared" si="34"/>
        <v>-0.17043449088688711</v>
      </c>
      <c r="AO40" s="15">
        <f t="shared" si="35"/>
        <v>-0.45187988655475209</v>
      </c>
      <c r="AP40" s="23">
        <f t="shared" si="36"/>
        <v>0.13285187033954093</v>
      </c>
      <c r="AQ40" s="15">
        <f t="shared" si="37"/>
        <v>0.35089398291482327</v>
      </c>
    </row>
    <row r="41" spans="2:43" x14ac:dyDescent="0.25">
      <c r="B41" s="5" t="s">
        <v>25</v>
      </c>
      <c r="D41" s="27"/>
      <c r="E41" s="28"/>
      <c r="F41" s="23">
        <f t="shared" si="0"/>
        <v>0</v>
      </c>
      <c r="G41" s="15" t="str">
        <f t="shared" si="1"/>
        <v>-</v>
      </c>
      <c r="H41" s="23">
        <f t="shared" si="2"/>
        <v>0</v>
      </c>
      <c r="I41" s="15" t="str">
        <f t="shared" si="3"/>
        <v>-</v>
      </c>
      <c r="J41" s="23">
        <f t="shared" si="4"/>
        <v>0</v>
      </c>
      <c r="K41" s="15" t="str">
        <f t="shared" si="5"/>
        <v>-</v>
      </c>
      <c r="L41" s="23">
        <f t="shared" si="6"/>
        <v>0</v>
      </c>
      <c r="M41" s="15" t="str">
        <f t="shared" si="7"/>
        <v>-</v>
      </c>
      <c r="N41" s="23">
        <f t="shared" si="8"/>
        <v>0</v>
      </c>
      <c r="O41" s="15" t="str">
        <f t="shared" si="9"/>
        <v>-</v>
      </c>
      <c r="P41" s="16">
        <f t="shared" si="10"/>
        <v>0</v>
      </c>
      <c r="Q41" s="15" t="str">
        <f t="shared" si="11"/>
        <v>-</v>
      </c>
      <c r="R41" s="16">
        <f t="shared" si="12"/>
        <v>-7.7673613689666077E-4</v>
      </c>
      <c r="S41" s="15">
        <f t="shared" si="13"/>
        <v>-1.1958410968900702E-3</v>
      </c>
      <c r="T41" s="23">
        <f t="shared" si="14"/>
        <v>-5.0845381281972024E-5</v>
      </c>
      <c r="U41" s="15">
        <f t="shared" si="15"/>
        <v>-7.8280118093809054E-5</v>
      </c>
      <c r="V41" s="23">
        <f t="shared" si="16"/>
        <v>9.3557009746625397E-4</v>
      </c>
      <c r="W41" s="15">
        <f t="shared" si="17"/>
        <v>1.4403773925616373E-3</v>
      </c>
      <c r="X41" s="23">
        <f t="shared" si="18"/>
        <v>1.0152026885157595E-2</v>
      </c>
      <c r="Y41" s="15">
        <f t="shared" si="19"/>
        <v>1.5629774886627625E-2</v>
      </c>
      <c r="Z41" s="16">
        <f t="shared" si="20"/>
        <v>1.5253614384613812E-4</v>
      </c>
      <c r="AA41" s="15">
        <f t="shared" si="21"/>
        <v>2.3484035428177064E-4</v>
      </c>
      <c r="AB41" s="16">
        <f t="shared" si="22"/>
        <v>-7.9360191048831741E-3</v>
      </c>
      <c r="AC41" s="15">
        <f t="shared" si="23"/>
        <v>-1.2218071672627787E-2</v>
      </c>
      <c r="AD41" s="16">
        <f t="shared" si="24"/>
        <v>0</v>
      </c>
      <c r="AE41" s="15" t="str">
        <f t="shared" si="25"/>
        <v>-</v>
      </c>
      <c r="AF41" s="23">
        <f t="shared" si="26"/>
        <v>-6.1465020451123564E-7</v>
      </c>
      <c r="AG41" s="15">
        <f t="shared" si="27"/>
        <v>-9.4629815676830487E-7</v>
      </c>
      <c r="AH41" s="16">
        <f t="shared" si="28"/>
        <v>1.051330510088988E-4</v>
      </c>
      <c r="AI41" s="15">
        <f t="shared" si="29"/>
        <v>1.6185988660193454E-4</v>
      </c>
      <c r="AJ41" s="16">
        <f t="shared" si="30"/>
        <v>1.1810372195208974E-3</v>
      </c>
      <c r="AK41" s="15">
        <f t="shared" si="31"/>
        <v>1.8182916655619611E-3</v>
      </c>
      <c r="AL41" s="16">
        <f t="shared" si="32"/>
        <v>0</v>
      </c>
      <c r="AM41" s="15" t="str">
        <f t="shared" si="33"/>
        <v>-</v>
      </c>
      <c r="AN41" s="23">
        <f t="shared" si="34"/>
        <v>3.7160013236744449E-2</v>
      </c>
      <c r="AO41" s="15">
        <f t="shared" si="35"/>
        <v>5.7087527435432571E-2</v>
      </c>
      <c r="AP41" s="23">
        <f t="shared" si="36"/>
        <v>0.20748230884257657</v>
      </c>
      <c r="AQ41" s="15">
        <f t="shared" si="37"/>
        <v>0.31888933994377688</v>
      </c>
    </row>
    <row r="42" spans="2:43" x14ac:dyDescent="0.25">
      <c r="B42" s="5" t="s">
        <v>26</v>
      </c>
      <c r="D42" s="27"/>
      <c r="E42" s="28"/>
      <c r="F42" s="23"/>
      <c r="G42" s="15"/>
      <c r="H42" s="23"/>
      <c r="I42" s="15"/>
      <c r="J42" s="23"/>
      <c r="K42" s="15"/>
      <c r="L42" s="23"/>
      <c r="M42" s="15"/>
      <c r="N42" s="23"/>
      <c r="O42" s="15"/>
      <c r="P42" s="16"/>
      <c r="Q42" s="15"/>
      <c r="R42" s="16"/>
      <c r="S42" s="15"/>
      <c r="T42" s="23"/>
      <c r="U42" s="15"/>
      <c r="V42" s="23"/>
      <c r="W42" s="15"/>
      <c r="X42" s="23"/>
      <c r="Y42" s="15"/>
      <c r="Z42" s="16"/>
      <c r="AA42" s="15"/>
      <c r="AB42" s="16"/>
      <c r="AC42" s="15"/>
      <c r="AD42" s="16"/>
      <c r="AE42" s="15"/>
      <c r="AF42" s="23"/>
      <c r="AG42" s="15"/>
      <c r="AH42" s="16"/>
      <c r="AI42" s="15"/>
      <c r="AJ42" s="16"/>
      <c r="AK42" s="15"/>
      <c r="AL42" s="16"/>
      <c r="AM42" s="15"/>
      <c r="AN42" s="23"/>
      <c r="AO42" s="15"/>
      <c r="AP42" s="23"/>
      <c r="AQ42" s="15"/>
    </row>
    <row r="43" spans="2:43" x14ac:dyDescent="0.25">
      <c r="B43" s="5" t="s">
        <v>82</v>
      </c>
      <c r="D43" s="27"/>
      <c r="E43" s="28"/>
      <c r="F43" s="23">
        <f>IF(OR(D20=0,D20 = ""),"-",F20-D20)</f>
        <v>0</v>
      </c>
      <c r="G43" s="15" t="str">
        <f>IF(G20-E20=0,"-",G20-E20)</f>
        <v>-</v>
      </c>
      <c r="H43" s="23">
        <f>IF(OR(F20=0,F20 = ""),"-",H20-F20)</f>
        <v>0</v>
      </c>
      <c r="I43" s="15" t="str">
        <f>IF(I20-G20=0,"-",I20-G20)</f>
        <v>-</v>
      </c>
      <c r="J43" s="23">
        <f>IF(OR(H20=0,H20 = ""),"-",J20-H20)</f>
        <v>0</v>
      </c>
      <c r="K43" s="15" t="str">
        <f>IF(K20-I20=0,"-",K20-I20)</f>
        <v>-</v>
      </c>
      <c r="L43" s="23">
        <f>IF(OR(J20=0,J20 = ""),"-",L20-J20)</f>
        <v>0</v>
      </c>
      <c r="M43" s="15" t="str">
        <f>IF(M20-K20=0,"-",M20-K20)</f>
        <v>-</v>
      </c>
      <c r="N43" s="23">
        <f>IF(OR(L20=0,L20 = ""),"-",N20-L20)</f>
        <v>0</v>
      </c>
      <c r="O43" s="15" t="str">
        <f>IF(O20-M20=0,"-",O20-M20)</f>
        <v>-</v>
      </c>
      <c r="P43" s="16">
        <f>IF(OR(N20=0,N20 = ""),"-",P20-N20)</f>
        <v>0</v>
      </c>
      <c r="Q43" s="15" t="str">
        <f>IF(Q20-O20=0,"-",Q20-O20)</f>
        <v>-</v>
      </c>
      <c r="R43" s="16">
        <f>IF(OR(P20=0,P20 = ""),"-",R20-P20)</f>
        <v>-2.808199943835632E-4</v>
      </c>
      <c r="S43" s="15">
        <f>IF(S20-Q20=0,"-",S20-Q20)</f>
        <v>-9.9999999999966782E-4</v>
      </c>
      <c r="T43" s="23">
        <f>IF(OR(R20=0,R20 = ""),"-",T20-R20)</f>
        <v>0</v>
      </c>
      <c r="U43" s="15" t="str">
        <f>IF(U20-S20=0,"-",U20-S20)</f>
        <v>-</v>
      </c>
      <c r="V43" s="23">
        <f>IF(OR(R20=0,R20 = ""),"-",V20-R20)</f>
        <v>5.8972198820557153E-3</v>
      </c>
      <c r="W43" s="15">
        <f>IF(W20-S20=0,"-",W20-S20)</f>
        <v>2.100000000000013E-2</v>
      </c>
      <c r="X43" s="23">
        <f>IF(OR(T20=0,T20 = ""),"-",X20-T20)</f>
        <v>3.0890199382196393E-3</v>
      </c>
      <c r="Y43" s="15">
        <f>IF(Y20-U20=0,"-",Y20-U20)</f>
        <v>1.1000000000000121E-2</v>
      </c>
      <c r="Z43" s="16">
        <f>IF(OR(X20=0,X20 = ""),"-",Z20-X20)</f>
        <v>2.808199943835632E-4</v>
      </c>
      <c r="AA43" s="15">
        <f>IF(AA20-Y20=0,"-",AA20-Y20)</f>
        <v>9.9999999999966782E-4</v>
      </c>
      <c r="AB43" s="16">
        <f>IF(OR(Z20=0,Z20 = ""),"-",AB20-Z20)</f>
        <v>1.9376579612468303E-2</v>
      </c>
      <c r="AC43" s="15">
        <f>IF(AC20-AA20=0,"-",AC20-AA20)</f>
        <v>6.8999999999999728E-2</v>
      </c>
      <c r="AD43" s="16">
        <f>IF(OR(AB20=0,AB20 = ""),"-",AD20-AB20)</f>
        <v>0</v>
      </c>
      <c r="AE43" s="15" t="str">
        <f>IF(AE20-AC20=0,"-",AE20-AC20)</f>
        <v>-</v>
      </c>
      <c r="AF43" s="23">
        <f>IF(OR(AD20=0,AD20 = ""),"-",AF20-AD20)</f>
        <v>0</v>
      </c>
      <c r="AG43" s="15" t="str">
        <f>IF(AG20-AE20=0,"-",AG20-AE20)</f>
        <v>-</v>
      </c>
      <c r="AH43" s="16">
        <f>IF(OR(AF20=0,AF20 = ""),"-",AH20-AF20)</f>
        <v>-2.8081999438345218E-4</v>
      </c>
      <c r="AI43" s="15">
        <f>IF(AI20-AG20=0,"-",AI20-AG20)</f>
        <v>-9.9999999999944578E-4</v>
      </c>
      <c r="AJ43" s="16">
        <f>IF(OR(AH20=0,AH20 = ""),"-",AJ20-AH20)</f>
        <v>-2.8081999438378524E-4</v>
      </c>
      <c r="AK43" s="15">
        <f>IF(AK20-AI20=0,"-",AK20-AI20)</f>
        <v>-1.0000000000010001E-3</v>
      </c>
      <c r="AL43" s="16">
        <f>IF(OR(AJ20=0,AJ20 = ""),"-",AL20-AJ20)</f>
        <v>0</v>
      </c>
      <c r="AM43" s="15" t="str">
        <f>IF(AM20-AK20=0,"-",AM20-AK20)</f>
        <v>-</v>
      </c>
      <c r="AN43" s="23">
        <f>IF(OR(AL20=0,AL20 = ""),"-",AN20-AL20)</f>
        <v>1.6568379668632449E-2</v>
      </c>
      <c r="AO43" s="15">
        <f>IF(AO20-AM20=0,"-",AO20-AM20)</f>
        <v>5.9000000000000385E-2</v>
      </c>
      <c r="AP43" s="23">
        <f>IF(OR(AN20=0,AN20 = ""),"-",AP20-AN20)</f>
        <v>7.9752878404942384E-2</v>
      </c>
      <c r="AQ43" s="15">
        <f>IF(AQ20-AO20=0,"-",AQ20-AO20)</f>
        <v>0.28399999999999981</v>
      </c>
    </row>
    <row r="44" spans="2:43" x14ac:dyDescent="0.25">
      <c r="B44" s="5" t="s">
        <v>83</v>
      </c>
      <c r="D44" s="27"/>
      <c r="E44" s="28"/>
      <c r="F44" s="23">
        <f t="shared" ref="F44:F46" si="38">IF(OR(D21=0,D21 = ""),"-",F21-D21)</f>
        <v>0</v>
      </c>
      <c r="G44" s="15" t="str">
        <f t="shared" ref="G44:G46" si="39">IF(G21-E21=0,"-",G21-E21)</f>
        <v>-</v>
      </c>
      <c r="H44" s="23">
        <f t="shared" ref="H44:H46" si="40">IF(OR(F21=0,F21 = ""),"-",H21-F21)</f>
        <v>0</v>
      </c>
      <c r="I44" s="15" t="str">
        <f t="shared" ref="I44:I46" si="41">IF(I21-G21=0,"-",I21-G21)</f>
        <v>-</v>
      </c>
      <c r="J44" s="23">
        <f t="shared" ref="J44:J46" si="42">IF(OR(H21=0,H21 = ""),"-",J21-H21)</f>
        <v>0</v>
      </c>
      <c r="K44" s="15" t="str">
        <f t="shared" ref="K44:K46" si="43">IF(K21-I21=0,"-",K21-I21)</f>
        <v>-</v>
      </c>
      <c r="L44" s="23">
        <f t="shared" ref="L44:L46" si="44">IF(OR(J21=0,J21 = ""),"-",L21-J21)</f>
        <v>0</v>
      </c>
      <c r="M44" s="15" t="str">
        <f t="shared" ref="M44:M46" si="45">IF(M21-K21=0,"-",M21-K21)</f>
        <v>-</v>
      </c>
      <c r="N44" s="23">
        <f t="shared" ref="N44:N46" si="46">IF(OR(L21=0,L21 = ""),"-",N21-L21)</f>
        <v>0</v>
      </c>
      <c r="O44" s="15" t="str">
        <f t="shared" ref="O44:O46" si="47">IF(O21-M21=0,"-",O21-M21)</f>
        <v>-</v>
      </c>
      <c r="P44" s="16">
        <f t="shared" ref="P44:P46" si="48">IF(OR(N21=0,N21 = ""),"-",P21-N21)</f>
        <v>0</v>
      </c>
      <c r="Q44" s="15" t="str">
        <f t="shared" ref="Q44:Q46" si="49">IF(Q21-O21=0,"-",Q21-O21)</f>
        <v>-</v>
      </c>
      <c r="R44" s="16">
        <f t="shared" ref="R44:R46" si="50">IF(OR(P21=0,P21 = ""),"-",R21-P21)</f>
        <v>-2.8081999438367422E-4</v>
      </c>
      <c r="S44" s="15">
        <f t="shared" ref="S44:S46" si="51">IF(S21-Q21=0,"-",S21-Q21)</f>
        <v>-1.000000000000334E-3</v>
      </c>
      <c r="T44" s="23">
        <f t="shared" ref="T44:T46" si="52">IF(OR(R21=0,R21 = ""),"-",T21-R21)</f>
        <v>0</v>
      </c>
      <c r="U44" s="15" t="str">
        <f t="shared" ref="U44:U46" si="53">IF(U21-S21=0,"-",U21-S21)</f>
        <v>-</v>
      </c>
      <c r="V44" s="23">
        <f t="shared" ref="V44:V46" si="54">IF(OR(R21=0,R21 = ""),"-",V21-R21)</f>
        <v>7.0204998595899681E-3</v>
      </c>
      <c r="W44" s="15">
        <f t="shared" ref="W44:W46" si="55">IF(W21-S21=0,"-",W21-S21)</f>
        <v>2.4999999999999911E-2</v>
      </c>
      <c r="X44" s="23">
        <f t="shared" ref="X44:X46" si="56">IF(OR(T21=0,T21 = ""),"-",X21-T21)</f>
        <v>4.2122999157540031E-3</v>
      </c>
      <c r="Y44" s="15">
        <f t="shared" ref="Y44:Y46" si="57">IF(Y21-U21=0,"-",Y21-U21)</f>
        <v>1.5000000000000124E-2</v>
      </c>
      <c r="Z44" s="16">
        <f t="shared" ref="Z44:Z46" si="58">IF(OR(X21=0,X21 = ""),"-",Z21-X21)</f>
        <v>0</v>
      </c>
      <c r="AA44" s="15" t="str">
        <f t="shared" ref="AA44:AA46" si="59">IF(AA21-Y21=0,"-",AA21-Y21)</f>
        <v>-</v>
      </c>
      <c r="AB44" s="16">
        <f t="shared" ref="AB44:AB46" si="60">IF(OR(Z21=0,Z21 = ""),"-",AB21-Z21)</f>
        <v>2.0780679584386341E-2</v>
      </c>
      <c r="AC44" s="15">
        <f t="shared" ref="AC44:AC46" si="61">IF(AC21-AA21=0,"-",AC21-AA21)</f>
        <v>7.3999999999999844E-2</v>
      </c>
      <c r="AD44" s="16">
        <f t="shared" ref="AD44:AD46" si="62">IF(OR(AB21=0,AB21 = ""),"-",AD21-AB21)</f>
        <v>0</v>
      </c>
      <c r="AE44" s="15" t="str">
        <f t="shared" ref="AE44:AE46" si="63">IF(AE21-AC21=0,"-",AE21-AC21)</f>
        <v>-</v>
      </c>
      <c r="AF44" s="23">
        <f t="shared" ref="AF44:AF46" si="64">IF(OR(AD21=0,AD21 = ""),"-",AF21-AD21)</f>
        <v>0</v>
      </c>
      <c r="AG44" s="15" t="str">
        <f t="shared" ref="AG44:AG46" si="65">IF(AG21-AE21=0,"-",AG21-AE21)</f>
        <v>-</v>
      </c>
      <c r="AH44" s="16">
        <f t="shared" ref="AH44:AH46" si="66">IF(OR(AF21=0,AF21 = ""),"-",AH21-AF21)</f>
        <v>-2.808199943835632E-4</v>
      </c>
      <c r="AI44" s="15">
        <f t="shared" ref="AI44:AI46" si="67">IF(AI21-AG21=0,"-",AI21-AG21)</f>
        <v>-9.9999999999988987E-4</v>
      </c>
      <c r="AJ44" s="16">
        <f t="shared" ref="AJ44:AJ46" si="68">IF(OR(AH21=0,AH21 = ""),"-",AJ21-AH21)</f>
        <v>-1.404099971917927E-3</v>
      </c>
      <c r="AK44" s="15">
        <f t="shared" ref="AK44:AK46" si="69">IF(AK21-AI21=0,"-",AK21-AI21)</f>
        <v>-4.9999999999998934E-3</v>
      </c>
      <c r="AL44" s="16">
        <f t="shared" ref="AL44:AL46" si="70">IF(OR(AJ21=0,AJ21 = ""),"-",AL21-AJ21)</f>
        <v>0</v>
      </c>
      <c r="AM44" s="15" t="str">
        <f t="shared" ref="AM44:AM46" si="71">IF(AM21-AK21=0,"-",AM21-AK21)</f>
        <v>-</v>
      </c>
      <c r="AN44" s="23">
        <f t="shared" ref="AN44:AN46" si="72">IF(OR(AL21=0,AL21 = ""),"-",AN21-AL21)</f>
        <v>1.8814939623701177E-2</v>
      </c>
      <c r="AO44" s="15">
        <f t="shared" ref="AO44:AO46" si="73">IF(AO21-AM21=0,"-",AO21-AM21)</f>
        <v>6.7000000000000171E-2</v>
      </c>
      <c r="AP44" s="23">
        <f t="shared" ref="AP44:AP46" si="74">IF(OR(AN21=0,AN21 = ""),"-",AP21-AN21)</f>
        <v>9.3232238135355416E-2</v>
      </c>
      <c r="AQ44" s="15">
        <f t="shared" ref="AQ44:AQ46" si="75">IF(AQ21-AO21=0,"-",AQ21-AO21)</f>
        <v>0.33200000000000041</v>
      </c>
    </row>
    <row r="45" spans="2:43" x14ac:dyDescent="0.25">
      <c r="B45" s="5" t="s">
        <v>84</v>
      </c>
      <c r="D45" s="27"/>
      <c r="E45" s="28"/>
      <c r="F45" s="23">
        <f t="shared" si="38"/>
        <v>0</v>
      </c>
      <c r="G45" s="15" t="str">
        <f t="shared" si="39"/>
        <v>-</v>
      </c>
      <c r="H45" s="23">
        <f t="shared" si="40"/>
        <v>0</v>
      </c>
      <c r="I45" s="15" t="str">
        <f t="shared" si="41"/>
        <v>-</v>
      </c>
      <c r="J45" s="23">
        <f t="shared" si="42"/>
        <v>0</v>
      </c>
      <c r="K45" s="15" t="str">
        <f t="shared" si="43"/>
        <v>-</v>
      </c>
      <c r="L45" s="23">
        <f t="shared" si="44"/>
        <v>0</v>
      </c>
      <c r="M45" s="15" t="str">
        <f t="shared" si="45"/>
        <v>-</v>
      </c>
      <c r="N45" s="23">
        <f t="shared" si="46"/>
        <v>0</v>
      </c>
      <c r="O45" s="15" t="str">
        <f t="shared" si="47"/>
        <v>-</v>
      </c>
      <c r="P45" s="16">
        <f t="shared" si="48"/>
        <v>0</v>
      </c>
      <c r="Q45" s="15" t="str">
        <f t="shared" si="49"/>
        <v>-</v>
      </c>
      <c r="R45" s="16">
        <f t="shared" si="50"/>
        <v>0</v>
      </c>
      <c r="S45" s="15" t="str">
        <f t="shared" si="51"/>
        <v>-</v>
      </c>
      <c r="T45" s="23">
        <f t="shared" si="52"/>
        <v>0</v>
      </c>
      <c r="U45" s="15" t="str">
        <f t="shared" si="53"/>
        <v>-</v>
      </c>
      <c r="V45" s="23">
        <f t="shared" si="54"/>
        <v>1.2636899747261676E-2</v>
      </c>
      <c r="W45" s="15">
        <f t="shared" si="55"/>
        <v>4.4999999999999485E-2</v>
      </c>
      <c r="X45" s="23">
        <f t="shared" si="56"/>
        <v>8.1437798371242209E-3</v>
      </c>
      <c r="Y45" s="15">
        <f t="shared" si="57"/>
        <v>2.8999999999999471E-2</v>
      </c>
      <c r="Z45" s="16">
        <f t="shared" si="58"/>
        <v>2.8081999438334115E-4</v>
      </c>
      <c r="AA45" s="15">
        <f t="shared" si="59"/>
        <v>9.9999999999966782E-4</v>
      </c>
      <c r="AB45" s="16">
        <f t="shared" si="60"/>
        <v>1.9095759618085184E-2</v>
      </c>
      <c r="AC45" s="15">
        <f t="shared" si="61"/>
        <v>6.8000000000000727E-2</v>
      </c>
      <c r="AD45" s="16">
        <f t="shared" si="62"/>
        <v>0</v>
      </c>
      <c r="AE45" s="15" t="str">
        <f t="shared" si="63"/>
        <v>-</v>
      </c>
      <c r="AF45" s="23">
        <f t="shared" si="64"/>
        <v>0</v>
      </c>
      <c r="AG45" s="15" t="str">
        <f t="shared" si="65"/>
        <v>-</v>
      </c>
      <c r="AH45" s="16">
        <f t="shared" si="66"/>
        <v>-2.8081999438378524E-4</v>
      </c>
      <c r="AI45" s="15">
        <f t="shared" si="67"/>
        <v>-1.000000000000556E-3</v>
      </c>
      <c r="AJ45" s="16">
        <f t="shared" si="68"/>
        <v>-1.1232799775342528E-3</v>
      </c>
      <c r="AK45" s="15">
        <f t="shared" si="69"/>
        <v>-3.9999999999995595E-3</v>
      </c>
      <c r="AL45" s="16">
        <f t="shared" si="70"/>
        <v>0</v>
      </c>
      <c r="AM45" s="15" t="str">
        <f t="shared" si="71"/>
        <v>-</v>
      </c>
      <c r="AN45" s="23">
        <f t="shared" si="72"/>
        <v>3.1171019376579512E-2</v>
      </c>
      <c r="AO45" s="15">
        <f t="shared" si="73"/>
        <v>0.11099999999999999</v>
      </c>
      <c r="AP45" s="23">
        <f t="shared" si="74"/>
        <v>0.17635495647290078</v>
      </c>
      <c r="AQ45" s="15">
        <f t="shared" si="75"/>
        <v>0.62799999999999967</v>
      </c>
    </row>
    <row r="46" spans="2:43" x14ac:dyDescent="0.25">
      <c r="B46" s="5" t="s">
        <v>85</v>
      </c>
      <c r="D46" s="27"/>
      <c r="E46" s="28"/>
      <c r="F46" s="23" t="str">
        <f t="shared" si="38"/>
        <v>-</v>
      </c>
      <c r="G46" s="15" t="str">
        <f t="shared" si="39"/>
        <v>-</v>
      </c>
      <c r="H46" s="23" t="str">
        <f t="shared" si="40"/>
        <v>-</v>
      </c>
      <c r="I46" s="15" t="str">
        <f t="shared" si="41"/>
        <v>-</v>
      </c>
      <c r="J46" s="23" t="str">
        <f t="shared" si="42"/>
        <v>-</v>
      </c>
      <c r="K46" s="15" t="str">
        <f t="shared" si="43"/>
        <v>-</v>
      </c>
      <c r="L46" s="23" t="str">
        <f t="shared" si="44"/>
        <v>-</v>
      </c>
      <c r="M46" s="15" t="str">
        <f t="shared" si="45"/>
        <v>-</v>
      </c>
      <c r="N46" s="23" t="str">
        <f t="shared" si="46"/>
        <v>-</v>
      </c>
      <c r="O46" s="15" t="str">
        <f t="shared" si="47"/>
        <v>-</v>
      </c>
      <c r="P46" s="16" t="str">
        <f t="shared" si="48"/>
        <v>-</v>
      </c>
      <c r="Q46" s="15" t="str">
        <f t="shared" si="49"/>
        <v>-</v>
      </c>
      <c r="R46" s="16" t="str">
        <f t="shared" si="50"/>
        <v>-</v>
      </c>
      <c r="S46" s="15" t="str">
        <f t="shared" si="51"/>
        <v>-</v>
      </c>
      <c r="T46" s="23" t="str">
        <f t="shared" si="52"/>
        <v>-</v>
      </c>
      <c r="U46" s="15" t="str">
        <f t="shared" si="53"/>
        <v>-</v>
      </c>
      <c r="V46" s="23" t="str">
        <f t="shared" si="54"/>
        <v>-</v>
      </c>
      <c r="W46" s="15" t="str">
        <f t="shared" si="55"/>
        <v>-</v>
      </c>
      <c r="X46" s="23" t="str">
        <f t="shared" si="56"/>
        <v>-</v>
      </c>
      <c r="Y46" s="15" t="str">
        <f t="shared" si="57"/>
        <v>-</v>
      </c>
      <c r="Z46" s="16" t="str">
        <f t="shared" si="58"/>
        <v>-</v>
      </c>
      <c r="AA46" s="15" t="str">
        <f t="shared" si="59"/>
        <v>-</v>
      </c>
      <c r="AB46" s="16" t="str">
        <f t="shared" si="60"/>
        <v>-</v>
      </c>
      <c r="AC46" s="15" t="str">
        <f t="shared" si="61"/>
        <v>-</v>
      </c>
      <c r="AD46" s="16" t="str">
        <f t="shared" si="62"/>
        <v>-</v>
      </c>
      <c r="AE46" s="15" t="str">
        <f t="shared" si="63"/>
        <v>-</v>
      </c>
      <c r="AF46" s="23" t="str">
        <f t="shared" si="64"/>
        <v>-</v>
      </c>
      <c r="AG46" s="15" t="str">
        <f t="shared" si="65"/>
        <v>-</v>
      </c>
      <c r="AH46" s="16" t="str">
        <f t="shared" si="66"/>
        <v>-</v>
      </c>
      <c r="AI46" s="15" t="str">
        <f t="shared" si="67"/>
        <v>-</v>
      </c>
      <c r="AJ46" s="16" t="str">
        <f t="shared" si="68"/>
        <v>-</v>
      </c>
      <c r="AK46" s="15" t="str">
        <f t="shared" si="69"/>
        <v>-</v>
      </c>
      <c r="AL46" s="16" t="str">
        <f t="shared" si="70"/>
        <v>-</v>
      </c>
      <c r="AM46" s="15" t="str">
        <f t="shared" si="71"/>
        <v>-</v>
      </c>
      <c r="AN46" s="23" t="str">
        <f t="shared" si="72"/>
        <v>-</v>
      </c>
      <c r="AO46" s="15" t="str">
        <f t="shared" si="73"/>
        <v>-</v>
      </c>
      <c r="AP46" s="23" t="str">
        <f t="shared" si="74"/>
        <v>-</v>
      </c>
      <c r="AQ46" s="15" t="str">
        <f t="shared" si="75"/>
        <v>-</v>
      </c>
    </row>
    <row r="47" spans="2:43" ht="16.5" thickBot="1" x14ac:dyDescent="0.3">
      <c r="B47" s="5" t="s">
        <v>27</v>
      </c>
      <c r="D47" s="29"/>
      <c r="E47" s="30"/>
      <c r="F47" s="24" t="str">
        <f>IF(OR(D24=0,D24 = ""),"-",F24-D24)</f>
        <v>-</v>
      </c>
      <c r="G47" s="17" t="str">
        <f>IF(G24-E24=0,"-",G24-E24)</f>
        <v>-</v>
      </c>
      <c r="H47" s="24" t="str">
        <f>IF(OR(F24=0,F24 = ""),"-",H24-F24)</f>
        <v>-</v>
      </c>
      <c r="I47" s="17" t="str">
        <f>IF(I24-G24=0,"-",I24-G24)</f>
        <v>-</v>
      </c>
      <c r="J47" s="24" t="str">
        <f>IF(OR(H24=0,H24 = ""),"-",J24-H24)</f>
        <v>-</v>
      </c>
      <c r="K47" s="17" t="str">
        <f>IF(K24-I24=0,"-",K24-I24)</f>
        <v>-</v>
      </c>
      <c r="L47" s="24" t="str">
        <f>IF(OR(J24=0,J24 = ""),"-",L24-J24)</f>
        <v>-</v>
      </c>
      <c r="M47" s="17" t="str">
        <f>IF(M24-K24=0,"-",M24-K24)</f>
        <v>-</v>
      </c>
      <c r="N47" s="24" t="str">
        <f t="shared" ref="N47" si="76">IF(OR(L24=0,L24 = ""),"-",N24-L24)</f>
        <v>-</v>
      </c>
      <c r="O47" s="17" t="str">
        <f t="shared" ref="O47" si="77">IF(O24-M24=0,"-",O24-M24)</f>
        <v>-</v>
      </c>
      <c r="P47" s="18" t="str">
        <f t="shared" ref="P47" si="78">IF(OR(N24=0,N24 = ""),"-",P24-N24)</f>
        <v>-</v>
      </c>
      <c r="Q47" s="17" t="str">
        <f t="shared" ref="Q47" si="79">IF(Q24-O24=0,"-",Q24-O24)</f>
        <v>-</v>
      </c>
      <c r="R47" s="18" t="str">
        <f t="shared" ref="R47" si="80">IF(OR(P24=0,P24 = ""),"-",R24-P24)</f>
        <v>-</v>
      </c>
      <c r="S47" s="17">
        <f t="shared" ref="S47" si="81">IF(S24-Q24=0,"-",S24-Q24)</f>
        <v>-5.4187064873039391E-4</v>
      </c>
      <c r="T47" s="24">
        <f t="shared" ref="T47" si="82">IF(OR(R24=0,R24 = ""),"-",T24-R24)</f>
        <v>-1.6122341013558028E-5</v>
      </c>
      <c r="U47" s="17">
        <f t="shared" ref="U47" si="83">IF(U24-S24=0,"-",U24-S24)</f>
        <v>-4.1648122842561893E-5</v>
      </c>
      <c r="V47" s="24">
        <f t="shared" ref="V47" si="84">IF(OR(R24=0,R24 = ""),"-",V24-R24)</f>
        <v>9.7512105792700865E-3</v>
      </c>
      <c r="W47" s="17">
        <f t="shared" ref="W47" si="85">IF(W24-S24=0,"-",W24-S24)</f>
        <v>2.5189866392658709E-2</v>
      </c>
      <c r="X47" s="24">
        <f t="shared" ref="X47" si="86">IF(OR(T24=0,T24 = ""),"-",X24-T24)</f>
        <v>5.9158930638800733E-3</v>
      </c>
      <c r="Y47" s="17">
        <f t="shared" ref="Y47" si="87">IF(Y24-U24=0,"-",Y24-U24)</f>
        <v>1.5282262100789297E-2</v>
      </c>
      <c r="Z47" s="18">
        <f t="shared" ref="Z47" si="88">IF(OR(X24=0,X24 = ""),"-",Z24-X24)</f>
        <v>1.1285638709535029E-4</v>
      </c>
      <c r="AA47" s="17">
        <f t="shared" ref="AA47" si="89">IF(AA24-Y24=0,"-",AA24-Y24)</f>
        <v>2.9153685989856924E-4</v>
      </c>
      <c r="AB47" s="18">
        <f t="shared" ref="AB47" si="90">IF(OR(Z24=0,Z24 = ""),"-",AB24-Z24)</f>
        <v>2.8219844709428843E-2</v>
      </c>
      <c r="AC47" s="17">
        <f t="shared" ref="AC47" si="91">IF(AC24-AA24=0,"-",AC24-AA24)</f>
        <v>7.289906335971115E-2</v>
      </c>
      <c r="AD47" s="18">
        <f t="shared" ref="AD47" si="92">IF(OR(AB24=0,AB24 = ""),"-",AD24-AB24)</f>
        <v>0</v>
      </c>
      <c r="AE47" s="17" t="str">
        <f t="shared" ref="AE47" si="93">IF(AE24-AC24=0,"-",AE24-AC24)</f>
        <v>-</v>
      </c>
      <c r="AF47" s="24">
        <f t="shared" ref="AF47" si="94">IF(OR(AD24=0,AD24 = ""),"-",AF24-AD24)</f>
        <v>-3.2244682027338101E-5</v>
      </c>
      <c r="AG47" s="17">
        <f t="shared" ref="AG47" si="95">IF(AG24-AE24=0,"-",AG24-AE24)</f>
        <v>-8.3296245685454684E-5</v>
      </c>
      <c r="AH47" s="18">
        <f t="shared" ref="AH47" si="96">IF(OR(AF24=0,AF24 = ""),"-",AH24-AF24)</f>
        <v>-2.6914248611542568E-4</v>
      </c>
      <c r="AI47" s="17">
        <f t="shared" ref="AI47" si="97">IF(AI24-AG24=0,"-",AI24-AG24)</f>
        <v>-6.952637532252337E-4</v>
      </c>
      <c r="AJ47" s="18">
        <f t="shared" ref="AJ47" si="98">IF(OR(AH24=0,AH24 = ""),"-",AJ24-AH24)</f>
        <v>-1.9194602442553776E-3</v>
      </c>
      <c r="AK47" s="17">
        <f t="shared" ref="AK47" si="99">IF(AK24-AI24=0,"-",AK24-AI24)</f>
        <v>-4.9584558456367139E-3</v>
      </c>
      <c r="AL47" s="18">
        <f t="shared" ref="AL47" si="100">IF(OR(AJ24=0,AJ24 = ""),"-",AL24-AJ24)</f>
        <v>0</v>
      </c>
      <c r="AM47" s="17" t="str">
        <f t="shared" ref="AM47" si="101">IF(AM24-AK24=0,"-",AM24-AK24)</f>
        <v>-</v>
      </c>
      <c r="AN47" s="24">
        <f t="shared" ref="AN47" si="102">IF(OR(AL24=0,AL24 = ""),"-",AN24-AL24)</f>
        <v>2.6412753205173223E-2</v>
      </c>
      <c r="AO47" s="17">
        <f t="shared" ref="AO47" si="103">IF(AO24-AM24=0,"-",AO24-AM24)</f>
        <v>6.823088465702995E-2</v>
      </c>
      <c r="AP47" s="24">
        <f t="shared" ref="AP47" si="104">IF(OR(AN24=0,AN24 = ""),"-",AP24-AN24)</f>
        <v>0.13077973145363275</v>
      </c>
      <c r="AQ47" s="17">
        <f t="shared" ref="AQ47" si="105">IF(AQ24-AO24=0,"-",AQ24-AO24)</f>
        <v>0.33783743417337031</v>
      </c>
    </row>
    <row r="49" spans="2:52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0</v>
      </c>
      <c r="P49" s="19">
        <f>MAX(P30:P47)</f>
        <v>0</v>
      </c>
      <c r="R49" s="19">
        <f>MAX(R30:R47)</f>
        <v>4.3103448275862988E-3</v>
      </c>
      <c r="T49" s="19">
        <f>MAX(T30:T47)</f>
        <v>0</v>
      </c>
      <c r="V49" s="19">
        <f>MAX(V30:V47)</f>
        <v>1.2864996453965993E-2</v>
      </c>
      <c r="X49" s="19">
        <f>MAX(X30:X47)</f>
        <v>2.2943054724220868E-2</v>
      </c>
      <c r="Z49" s="19">
        <f>MAX(Z30:Z47)</f>
        <v>3.1971760591908982E-4</v>
      </c>
      <c r="AB49" s="19">
        <f>MAX(AB30:AB47)</f>
        <v>2.8219844709428843E-2</v>
      </c>
      <c r="AD49" s="19">
        <f>MAX(AD30:AD47)</f>
        <v>0</v>
      </c>
      <c r="AF49" s="19">
        <f>MAX(AF30:AF47)</f>
        <v>1.6000000000000014E-2</v>
      </c>
      <c r="AH49" s="19">
        <f>MAX(AH30:AH47)</f>
        <v>8.3210828784330282E-4</v>
      </c>
      <c r="AJ49" s="19">
        <f>MAX(AJ30:AJ47)</f>
        <v>5.2000000000000046E-2</v>
      </c>
      <c r="AL49" s="19">
        <f>MAX(AL30:AL47)</f>
        <v>0</v>
      </c>
      <c r="AN49" s="19">
        <f>MAX(AN30:AN47)</f>
        <v>3.7160013236744449E-2</v>
      </c>
      <c r="AP49" s="19">
        <f>MAX(AP30:AP47)</f>
        <v>0.20748230884257657</v>
      </c>
    </row>
    <row r="50" spans="2:52" ht="219" customHeight="1" x14ac:dyDescent="0.25">
      <c r="B50" s="20" t="s">
        <v>29</v>
      </c>
      <c r="C50" s="21"/>
      <c r="D50" s="74"/>
      <c r="E50" s="75"/>
      <c r="F50" s="66" t="s">
        <v>86</v>
      </c>
      <c r="G50" s="67"/>
      <c r="H50" s="66" t="s">
        <v>30</v>
      </c>
      <c r="I50" s="67"/>
      <c r="J50" s="66" t="s">
        <v>30</v>
      </c>
      <c r="K50" s="67"/>
      <c r="L50" s="66" t="s">
        <v>30</v>
      </c>
      <c r="M50" s="67"/>
      <c r="N50" s="66" t="s">
        <v>30</v>
      </c>
      <c r="O50" s="67"/>
      <c r="P50" s="66" t="s">
        <v>30</v>
      </c>
      <c r="Q50" s="67"/>
      <c r="R50" s="66" t="s">
        <v>87</v>
      </c>
      <c r="S50" s="67"/>
      <c r="T50" s="66" t="s">
        <v>88</v>
      </c>
      <c r="U50" s="67"/>
      <c r="V50" s="66" t="s">
        <v>89</v>
      </c>
      <c r="W50" s="67"/>
      <c r="X50" s="66" t="s">
        <v>89</v>
      </c>
      <c r="Y50" s="67"/>
      <c r="Z50" s="66" t="s">
        <v>90</v>
      </c>
      <c r="AA50" s="67"/>
      <c r="AB50" s="66" t="s">
        <v>87</v>
      </c>
      <c r="AC50" s="67"/>
      <c r="AD50" s="66" t="s">
        <v>30</v>
      </c>
      <c r="AE50" s="67"/>
      <c r="AF50" s="66" t="s">
        <v>89</v>
      </c>
      <c r="AG50" s="67"/>
      <c r="AH50" s="66" t="s">
        <v>91</v>
      </c>
      <c r="AI50" s="67"/>
      <c r="AJ50" s="66" t="s">
        <v>92</v>
      </c>
      <c r="AK50" s="67"/>
      <c r="AL50" s="66" t="s">
        <v>93</v>
      </c>
      <c r="AM50" s="67"/>
      <c r="AN50" s="66" t="s">
        <v>31</v>
      </c>
      <c r="AO50" s="67"/>
      <c r="AP50" s="68" t="s">
        <v>94</v>
      </c>
      <c r="AQ50" s="69"/>
      <c r="AR50" s="70"/>
      <c r="AS50" s="71"/>
    </row>
    <row r="52" spans="2:52" x14ac:dyDescent="0.25">
      <c r="B52" s="1" t="str">
        <f>B30</f>
        <v>Domestic Unrestricted</v>
      </c>
      <c r="D52" s="1" t="str">
        <f>IF(OR(D7="-",D7&lt;0.02),"",D$27&amp;",")</f>
        <v/>
      </c>
      <c r="E52" s="1" t="str">
        <f>IF(OR(D7="-",D7&gt;-0.02),"",D$27&amp;",")</f>
        <v/>
      </c>
      <c r="F52" s="1" t="str">
        <f>IF(OR(F30="-",F30&lt;0.02),"",F$27&amp;",")</f>
        <v/>
      </c>
      <c r="G52" s="1" t="str">
        <f>IF(OR(F30="-",F30&gt;-0.02),"",F$27&amp;",")</f>
        <v/>
      </c>
      <c r="H52" s="1" t="str">
        <f>IF(OR(H30="-",H30&lt;0.02),"",H$27&amp;",")</f>
        <v/>
      </c>
      <c r="I52" s="1" t="str">
        <f>IF(OR(H30="-",H30&gt;-0.02),"",H$27&amp;",")</f>
        <v/>
      </c>
      <c r="J52" s="1" t="str">
        <f>IF(OR(J30="-",J30&lt;0.02),"",J$27&amp;",")</f>
        <v/>
      </c>
      <c r="K52" s="1" t="str">
        <f>IF(OR(J30="-",J30&gt;-0.02),"",J$27&amp;",")</f>
        <v/>
      </c>
      <c r="L52" s="1" t="str">
        <f>IF(OR(L30="-",L30&lt;0.02),"",L$27&amp;",")</f>
        <v/>
      </c>
      <c r="M52" s="1" t="str">
        <f>IF(OR(L30="-",L30&gt;-0.02),"",L$27&amp;",")</f>
        <v/>
      </c>
      <c r="N52" s="1" t="str">
        <f>IF(OR(N30="-",N30&lt;0.02),"",N$27&amp;",")</f>
        <v/>
      </c>
      <c r="O52" s="1" t="str">
        <f>IF(OR(N30="-",N30&gt;-0.02),"",N$27&amp;",")</f>
        <v/>
      </c>
      <c r="P52" s="1" t="str">
        <f>IF(OR(P30="-",P30&lt;0.02),"",P$27&amp;",")</f>
        <v/>
      </c>
      <c r="Q52" s="1" t="str">
        <f>IF(OR(P30="-",P30&gt;-0.02),"",P$27&amp;",")</f>
        <v/>
      </c>
      <c r="R52" s="1" t="str">
        <f>IF(OR(R30="-",R30&lt;0.02),"",R$27&amp;",")</f>
        <v/>
      </c>
      <c r="S52" s="1" t="str">
        <f>IF(OR(R30="-",R30&gt;-0.02),"",R$27&amp;",")</f>
        <v/>
      </c>
      <c r="T52" s="1" t="str">
        <f>IF(OR(T30="-",T30&lt;0.02),"",T$27&amp;",")</f>
        <v/>
      </c>
      <c r="U52" s="1" t="str">
        <f>IF(OR(T30="-",T30&gt;-0.02),"",T$27&amp;",")</f>
        <v/>
      </c>
      <c r="V52" s="1" t="str">
        <f>IF(OR(V30="-",V30&lt;0.02),"",V$27&amp;",")</f>
        <v/>
      </c>
      <c r="W52" s="1" t="str">
        <f>IF(OR(V30="-",V30&gt;-0.02),"",V$27&amp;",")</f>
        <v/>
      </c>
      <c r="X52" s="1" t="str">
        <f>IF(OR(X30="-",X30&lt;0.02),"",X$27&amp;",")</f>
        <v/>
      </c>
      <c r="Y52" s="1" t="str">
        <f>IF(OR(X30="-",X30&gt;-0.02),"",X$27&amp;",")</f>
        <v/>
      </c>
      <c r="Z52" s="1" t="str">
        <f>IF(OR(Z30="-",Z30&lt;0.02),"",Z$27&amp;",")</f>
        <v/>
      </c>
      <c r="AA52" s="1" t="str">
        <f>IF(OR(Z30="-",Z30&gt;-0.02),"",Z$27&amp;",")</f>
        <v/>
      </c>
      <c r="AB52" s="1" t="str">
        <f>IF(OR(AB30="-",AB30&lt;0.02),"",AB$27&amp;",")</f>
        <v/>
      </c>
      <c r="AC52" s="1" t="str">
        <f>IF(OR(AB30="-",AB30&gt;-0.02),"",AB$27&amp;",")</f>
        <v/>
      </c>
      <c r="AD52" s="1" t="str">
        <f>IF(OR(AD30="-",AD30&lt;0.02),"",AD$27&amp;",")</f>
        <v/>
      </c>
      <c r="AE52" s="1" t="str">
        <f>IF(OR(AD30="-",AD30&gt;-0.02),"",AD$27&amp;",")</f>
        <v/>
      </c>
      <c r="AF52" s="1" t="str">
        <f>IF(OR(AF30="-",AF30&lt;0.02),"",AF$27&amp;",")</f>
        <v/>
      </c>
      <c r="AG52" s="1" t="str">
        <f>IF(OR(AF30="-",AF30&gt;-0.02),"",AF$27&amp;",")</f>
        <v/>
      </c>
      <c r="AH52" s="1" t="str">
        <f>IF(OR(AH30="-",AH30&lt;0.02),"",AH$27&amp;",")</f>
        <v/>
      </c>
      <c r="AI52" s="1" t="str">
        <f>IF(OR(AH30="-",AH30&gt;-0.02),"",AH$27&amp;",")</f>
        <v/>
      </c>
      <c r="AJ52" s="1" t="str">
        <f>IF(OR(AJ30="-",AJ30&lt;0.02),"",AJ$27&amp;",")</f>
        <v/>
      </c>
      <c r="AK52" s="1" t="str">
        <f>IF(OR(AJ30="-",AJ30&gt;-0.02),"",AJ$27&amp;",")</f>
        <v/>
      </c>
      <c r="AL52" s="1" t="str">
        <f>IF(OR(AL30="-",AL30&lt;0.02),"",AL$27&amp;",")</f>
        <v/>
      </c>
      <c r="AM52" s="1" t="str">
        <f>IF(OR(AL30="-",AL30&gt;-0.02),"",AL$27&amp;",")</f>
        <v/>
      </c>
      <c r="AN52" s="1" t="str">
        <f>IF(OR(AN30="-",AN30&lt;0.02),"",AN$27&amp;",")</f>
        <v>Table 1053: volumes and mpans etc forecast,</v>
      </c>
      <c r="AO52" s="1" t="str">
        <f>IF(OR(AN30="-",AN30&gt;-0.02),"",AN$27&amp;",")</f>
        <v/>
      </c>
      <c r="AP52" s="1" t="str">
        <f>IF(OR(AP30="-",AP30&lt;0.02),"",AP$27&amp;",")</f>
        <v>Table 1076: allowed revenue,</v>
      </c>
      <c r="AQ52" s="1" t="str">
        <f>IF(OR(AP30="-",AP30&gt;-0.02),"",AP$27&amp;",")</f>
        <v/>
      </c>
      <c r="AU52" s="1" t="str">
        <f>D52&amp;F52&amp;H52&amp;J52&amp;L52&amp;N52&amp;P52&amp;R52&amp;T52&amp;V52&amp;X52&amp;Z52&amp;AB52&amp;AD52&amp;AF52&amp;AH52&amp;AJ52&amp;AL52&amp;AN52&amp;AP52</f>
        <v>Table 1053: volumes and mpans etc forecast,Table 1076: allowed revenue,</v>
      </c>
      <c r="AV52" s="1" t="str">
        <f>E52&amp;G52&amp;I52&amp;K52&amp;M52&amp;O52&amp;Q52&amp;S52&amp;U52&amp;W52&amp;Y52&amp;AA52&amp;AC52&amp;AE52&amp;AG52&amp;AI52&amp;AK52&amp;AM52&amp;AO52&amp;AQ52</f>
        <v/>
      </c>
      <c r="AW52" s="1" t="str">
        <f>IF(AU52="","No factors contributing to greater than 2% upward change.",AY52)</f>
        <v>Gone up mainly due to Table 1053: volumes and mpans etc forecast,Table 1076: allowed revenue,</v>
      </c>
      <c r="AX52" s="1" t="str">
        <f>IF(AV52="","No factors contributing to greater than 2% downward change.",AZ52)</f>
        <v>No factors contributing to greater than 2% downward change.</v>
      </c>
      <c r="AY52" s="1" t="str">
        <f>"Gone up mainly due to "&amp;AU52</f>
        <v>Gone up mainly due to Table 1053: volumes and mpans etc forecast,Table 1076: allowed revenue,</v>
      </c>
      <c r="AZ52" s="1" t="str">
        <f>"Gone down mainly due to "&amp;AV52</f>
        <v xml:space="preserve">Gone down mainly due to </v>
      </c>
    </row>
    <row r="53" spans="2:52" x14ac:dyDescent="0.25">
      <c r="B53" s="1" t="str">
        <f t="shared" ref="B53:B69" si="106">B31</f>
        <v>Domestic Two Rate</v>
      </c>
      <c r="D53" s="1" t="str">
        <f t="shared" ref="D53:D69" si="107">IF(OR(D8="-",D8&lt;0.02),"",D$27&amp;",")</f>
        <v/>
      </c>
      <c r="E53" s="1" t="str">
        <f t="shared" ref="E53:E69" si="108">IF(OR(D8="-",D8&gt;-0.02),"",D$27&amp;",")</f>
        <v/>
      </c>
      <c r="F53" s="1" t="str">
        <f t="shared" ref="D53:F69" si="109">IF(OR(F31="-",F31&lt;0.02),"",F$27&amp;",")</f>
        <v/>
      </c>
      <c r="G53" s="1" t="str">
        <f t="shared" ref="G53:G69" si="110">IF(OR(F31="-",F31&gt;-0.02),"",F$27&amp;",")</f>
        <v/>
      </c>
      <c r="H53" s="1" t="str">
        <f t="shared" ref="H53:H69" si="111">IF(OR(H31="-",H31&lt;0.02),"",H$27&amp;",")</f>
        <v/>
      </c>
      <c r="I53" s="1" t="str">
        <f t="shared" ref="I53:I69" si="112">IF(OR(H31="-",H31&gt;-0.02),"",H$27&amp;",")</f>
        <v/>
      </c>
      <c r="J53" s="1" t="str">
        <f t="shared" ref="J53:J69" si="113">IF(OR(J31="-",J31&lt;0.02),"",J$27&amp;",")</f>
        <v/>
      </c>
      <c r="K53" s="1" t="str">
        <f t="shared" ref="K53:K69" si="114">IF(OR(J31="-",J31&gt;-0.02),"",J$27&amp;",")</f>
        <v/>
      </c>
      <c r="L53" s="1" t="str">
        <f t="shared" ref="L53:L69" si="115">IF(OR(L31="-",L31&lt;0.02),"",L$27&amp;",")</f>
        <v/>
      </c>
      <c r="M53" s="1" t="str">
        <f t="shared" ref="M53:M69" si="116">IF(OR(L31="-",L31&gt;-0.02),"",L$27&amp;",")</f>
        <v/>
      </c>
      <c r="N53" s="1" t="str">
        <f t="shared" ref="N53:N69" si="117">IF(OR(N31="-",N31&lt;0.02),"",N$27&amp;",")</f>
        <v/>
      </c>
      <c r="O53" s="1" t="str">
        <f t="shared" ref="O53:O69" si="118">IF(OR(N31="-",N31&gt;-0.02),"",N$27&amp;",")</f>
        <v/>
      </c>
      <c r="P53" s="1" t="str">
        <f t="shared" ref="P53:P69" si="119">IF(OR(P31="-",P31&lt;0.02),"",P$27&amp;",")</f>
        <v/>
      </c>
      <c r="Q53" s="1" t="str">
        <f t="shared" ref="Q53:Q69" si="120">IF(OR(P31="-",P31&gt;-0.02),"",P$27&amp;",")</f>
        <v/>
      </c>
      <c r="R53" s="1" t="str">
        <f t="shared" ref="R53:R69" si="121">IF(OR(R31="-",R31&lt;0.02),"",R$27&amp;",")</f>
        <v/>
      </c>
      <c r="S53" s="1" t="str">
        <f t="shared" ref="S53:S69" si="122">IF(OR(R31="-",R31&gt;-0.02),"",R$27&amp;",")</f>
        <v/>
      </c>
      <c r="T53" s="1" t="str">
        <f t="shared" ref="T53:T69" si="123">IF(OR(T31="-",T31&lt;0.02),"",T$27&amp;",")</f>
        <v/>
      </c>
      <c r="U53" s="1" t="str">
        <f t="shared" ref="U53:U69" si="124">IF(OR(T31="-",T31&gt;-0.02),"",T$27&amp;",")</f>
        <v/>
      </c>
      <c r="V53" s="1" t="str">
        <f t="shared" ref="V53:V69" si="125">IF(OR(V31="-",V31&lt;0.02),"",V$27&amp;",")</f>
        <v/>
      </c>
      <c r="W53" s="1" t="str">
        <f t="shared" ref="W53:W69" si="126">IF(OR(V31="-",V31&gt;-0.02),"",V$27&amp;",")</f>
        <v/>
      </c>
      <c r="X53" s="1" t="str">
        <f t="shared" ref="X53:X69" si="127">IF(OR(X31="-",X31&lt;0.02),"",X$27&amp;",")</f>
        <v/>
      </c>
      <c r="Y53" s="1" t="str">
        <f t="shared" ref="Y53:Y69" si="128">IF(OR(X31="-",X31&gt;-0.02),"",X$27&amp;",")</f>
        <v/>
      </c>
      <c r="Z53" s="1" t="str">
        <f t="shared" ref="Z53:Z69" si="129">IF(OR(Z31="-",Z31&lt;0.02),"",Z$27&amp;",")</f>
        <v/>
      </c>
      <c r="AA53" s="1" t="str">
        <f t="shared" ref="AA53:AA69" si="130">IF(OR(Z31="-",Z31&gt;-0.02),"",Z$27&amp;",")</f>
        <v/>
      </c>
      <c r="AB53" s="1" t="str">
        <f t="shared" ref="AB53:AB69" si="131">IF(OR(AB31="-",AB31&lt;0.02),"",AB$27&amp;",")</f>
        <v/>
      </c>
      <c r="AC53" s="1" t="str">
        <f t="shared" ref="AC53:AC69" si="132">IF(OR(AB31="-",AB31&gt;-0.02),"",AB$27&amp;",")</f>
        <v/>
      </c>
      <c r="AD53" s="1" t="str">
        <f t="shared" ref="AD53:AD69" si="133">IF(OR(AD31="-",AD31&lt;0.02),"",AD$27&amp;",")</f>
        <v/>
      </c>
      <c r="AE53" s="1" t="str">
        <f t="shared" ref="AE53:AE69" si="134">IF(OR(AD31="-",AD31&gt;-0.02),"",AD$27&amp;",")</f>
        <v/>
      </c>
      <c r="AF53" s="1" t="str">
        <f t="shared" ref="AF53:AF69" si="135">IF(OR(AF31="-",AF31&lt;0.02),"",AF$27&amp;",")</f>
        <v/>
      </c>
      <c r="AG53" s="1" t="str">
        <f t="shared" ref="AG53:AG69" si="136">IF(OR(AF31="-",AF31&gt;-0.02),"",AF$27&amp;",")</f>
        <v/>
      </c>
      <c r="AH53" s="1" t="str">
        <f t="shared" ref="AH53:AH69" si="137">IF(OR(AH31="-",AH31&lt;0.02),"",AH$27&amp;",")</f>
        <v/>
      </c>
      <c r="AI53" s="1" t="str">
        <f t="shared" ref="AI53:AI69" si="138">IF(OR(AH31="-",AH31&gt;-0.02),"",AH$27&amp;",")</f>
        <v/>
      </c>
      <c r="AJ53" s="1" t="str">
        <f t="shared" ref="AJ53:AJ69" si="139">IF(OR(AJ31="-",AJ31&lt;0.02),"",AJ$27&amp;",")</f>
        <v/>
      </c>
      <c r="AK53" s="1" t="str">
        <f t="shared" ref="AK53:AK69" si="140">IF(OR(AJ31="-",AJ31&gt;-0.02),"",AJ$27&amp;",")</f>
        <v/>
      </c>
      <c r="AL53" s="1" t="str">
        <f t="shared" ref="AL53:AL69" si="141">IF(OR(AL31="-",AL31&lt;0.02),"",AL$27&amp;",")</f>
        <v/>
      </c>
      <c r="AM53" s="1" t="str">
        <f t="shared" ref="AM53:AM69" si="142">IF(OR(AL31="-",AL31&gt;-0.02),"",AL$27&amp;",")</f>
        <v/>
      </c>
      <c r="AN53" s="1" t="str">
        <f t="shared" ref="AN53:AN69" si="143">IF(OR(AN31="-",AN31&lt;0.02),"",AN$27&amp;",")</f>
        <v/>
      </c>
      <c r="AO53" s="1" t="str">
        <f t="shared" ref="AO53:AO69" si="144">IF(OR(AN31="-",AN31&gt;-0.02),"",AN$27&amp;",")</f>
        <v/>
      </c>
      <c r="AP53" s="1" t="str">
        <f t="shared" ref="AP53:AP69" si="145">IF(OR(AP31="-",AP31&lt;0.02),"",AP$27&amp;",")</f>
        <v>Table 1076: allowed revenue,</v>
      </c>
      <c r="AQ53" s="1" t="str">
        <f t="shared" ref="AQ53:AQ69" si="146">IF(OR(AP31="-",AP31&gt;-0.02),"",AP$27&amp;",")</f>
        <v/>
      </c>
      <c r="AU53" s="1" t="str">
        <f t="shared" ref="AU53:AU69" si="147">D53&amp;F53&amp;H53&amp;J53&amp;L53&amp;N53&amp;P53&amp;R53&amp;T53&amp;V53&amp;X53&amp;Z53&amp;AB53&amp;AD53&amp;AF53&amp;AH53&amp;AJ53&amp;AL53&amp;AN53&amp;AP53</f>
        <v>Table 1076: allowed revenue,</v>
      </c>
      <c r="AV53" s="1" t="str">
        <f t="shared" ref="AV53:AV69" si="148">E53&amp;G53&amp;I53&amp;K53&amp;M53&amp;O53&amp;Q53&amp;S53&amp;U53&amp;W53&amp;Y53&amp;AA53&amp;AC53&amp;AE53&amp;AG53&amp;AI53&amp;AK53&amp;AM53&amp;AO53&amp;AQ53</f>
        <v/>
      </c>
      <c r="AW53" s="1" t="str">
        <f t="shared" ref="AW53:AW69" si="149">IF(AU53="","No factors contributing to greater than 2% upward change.",AY53)</f>
        <v>Gone up mainly due to Table 1076: allowed revenue,</v>
      </c>
      <c r="AX53" s="1" t="str">
        <f t="shared" ref="AX53:AX69" si="150">IF(AV53="","No factors contributing to greater than 2% downward change.",AZ53)</f>
        <v>No factors contributing to greater than 2% downward change.</v>
      </c>
      <c r="AY53" s="1" t="str">
        <f t="shared" ref="AY53:AY69" si="151">"Gone up mainly due to "&amp;AU53</f>
        <v>Gone up mainly due to Table 1076: allowed revenue,</v>
      </c>
      <c r="AZ53" s="1" t="str">
        <f t="shared" ref="AZ53:AZ69" si="152">"Gone down mainly due to "&amp;AV53</f>
        <v xml:space="preserve">Gone down mainly due to </v>
      </c>
    </row>
    <row r="54" spans="2:52" x14ac:dyDescent="0.25">
      <c r="B54" s="1" t="str">
        <f t="shared" si="106"/>
        <v>Domestic Off Peak (related MPAN)</v>
      </c>
      <c r="D54" s="1" t="str">
        <f t="shared" si="107"/>
        <v/>
      </c>
      <c r="E54" s="1" t="str">
        <f t="shared" si="108"/>
        <v/>
      </c>
      <c r="F54" s="1" t="str">
        <f t="shared" si="109"/>
        <v/>
      </c>
      <c r="G54" s="1" t="str">
        <f t="shared" si="110"/>
        <v/>
      </c>
      <c r="H54" s="1" t="str">
        <f t="shared" si="111"/>
        <v/>
      </c>
      <c r="I54" s="1" t="str">
        <f t="shared" si="112"/>
        <v/>
      </c>
      <c r="J54" s="1" t="str">
        <f t="shared" si="113"/>
        <v/>
      </c>
      <c r="K54" s="1" t="str">
        <f t="shared" si="114"/>
        <v/>
      </c>
      <c r="L54" s="1" t="str">
        <f t="shared" si="115"/>
        <v/>
      </c>
      <c r="M54" s="1" t="str">
        <f t="shared" si="116"/>
        <v/>
      </c>
      <c r="N54" s="1" t="str">
        <f t="shared" si="117"/>
        <v/>
      </c>
      <c r="O54" s="1" t="str">
        <f t="shared" si="118"/>
        <v/>
      </c>
      <c r="P54" s="1" t="str">
        <f t="shared" si="119"/>
        <v/>
      </c>
      <c r="Q54" s="1" t="str">
        <f t="shared" si="120"/>
        <v/>
      </c>
      <c r="R54" s="1" t="str">
        <f t="shared" si="121"/>
        <v/>
      </c>
      <c r="S54" s="1" t="str">
        <f t="shared" si="122"/>
        <v/>
      </c>
      <c r="T54" s="1" t="str">
        <f t="shared" si="123"/>
        <v/>
      </c>
      <c r="U54" s="1" t="str">
        <f t="shared" si="124"/>
        <v/>
      </c>
      <c r="V54" s="1" t="str">
        <f t="shared" si="125"/>
        <v/>
      </c>
      <c r="W54" s="1" t="str">
        <f t="shared" si="126"/>
        <v/>
      </c>
      <c r="X54" s="1" t="str">
        <f t="shared" si="127"/>
        <v/>
      </c>
      <c r="Y54" s="1" t="str">
        <f t="shared" si="128"/>
        <v/>
      </c>
      <c r="Z54" s="1" t="str">
        <f t="shared" si="129"/>
        <v/>
      </c>
      <c r="AA54" s="1" t="str">
        <f t="shared" si="130"/>
        <v/>
      </c>
      <c r="AB54" s="1" t="str">
        <f t="shared" si="131"/>
        <v/>
      </c>
      <c r="AC54" s="1" t="str">
        <f t="shared" si="132"/>
        <v/>
      </c>
      <c r="AD54" s="1" t="str">
        <f t="shared" si="133"/>
        <v/>
      </c>
      <c r="AE54" s="1" t="str">
        <f t="shared" si="134"/>
        <v/>
      </c>
      <c r="AF54" s="1" t="str">
        <f t="shared" si="135"/>
        <v/>
      </c>
      <c r="AG54" s="1" t="str">
        <f t="shared" si="136"/>
        <v/>
      </c>
      <c r="AH54" s="1" t="str">
        <f t="shared" si="137"/>
        <v/>
      </c>
      <c r="AI54" s="1" t="str">
        <f t="shared" si="138"/>
        <v/>
      </c>
      <c r="AJ54" s="1" t="str">
        <f t="shared" si="139"/>
        <v>Table 1069: Peaking probabailities,</v>
      </c>
      <c r="AK54" s="1" t="str">
        <f t="shared" si="140"/>
        <v/>
      </c>
      <c r="AL54" s="1" t="str">
        <f t="shared" si="141"/>
        <v/>
      </c>
      <c r="AM54" s="1" t="str">
        <f t="shared" si="142"/>
        <v/>
      </c>
      <c r="AN54" s="1" t="str">
        <f t="shared" si="143"/>
        <v>Table 1053: volumes and mpans etc forecast,</v>
      </c>
      <c r="AO54" s="1" t="str">
        <f t="shared" si="144"/>
        <v/>
      </c>
      <c r="AP54" s="1" t="str">
        <f t="shared" si="145"/>
        <v>Table 1076: allowed revenue,</v>
      </c>
      <c r="AQ54" s="1" t="str">
        <f t="shared" si="146"/>
        <v/>
      </c>
      <c r="AU54" s="1" t="str">
        <f t="shared" si="147"/>
        <v>Table 1069: Peaking probabailities,Table 1053: volumes and mpans etc forecast,Table 1076: allowed revenue,</v>
      </c>
      <c r="AV54" s="1" t="str">
        <f t="shared" si="148"/>
        <v/>
      </c>
      <c r="AW54" s="1" t="str">
        <f t="shared" si="149"/>
        <v>Gone up mainly due to Table 1069: Peaking probabailities,Table 1053: volumes and mpans etc forecast,Table 1076: allowed revenue,</v>
      </c>
      <c r="AX54" s="1" t="str">
        <f t="shared" si="150"/>
        <v>No factors contributing to greater than 2% downward change.</v>
      </c>
      <c r="AY54" s="1" t="str">
        <f t="shared" si="151"/>
        <v>Gone up mainly due to Table 1069: Peaking probabailities,Table 1053: volumes and mpans etc forecast,Table 1076: allowed revenue,</v>
      </c>
      <c r="AZ54" s="1" t="str">
        <f t="shared" si="152"/>
        <v xml:space="preserve">Gone down mainly due to </v>
      </c>
    </row>
    <row r="55" spans="2:52" x14ac:dyDescent="0.25">
      <c r="B55" s="1" t="str">
        <f t="shared" si="106"/>
        <v>Small Non Domestic Unrestricted</v>
      </c>
      <c r="D55" s="1" t="str">
        <f t="shared" si="107"/>
        <v/>
      </c>
      <c r="E55" s="1" t="str">
        <f t="shared" si="108"/>
        <v/>
      </c>
      <c r="F55" s="1" t="str">
        <f t="shared" si="109"/>
        <v/>
      </c>
      <c r="G55" s="1" t="str">
        <f t="shared" si="110"/>
        <v/>
      </c>
      <c r="H55" s="1" t="str">
        <f t="shared" si="111"/>
        <v/>
      </c>
      <c r="I55" s="1" t="str">
        <f t="shared" si="112"/>
        <v/>
      </c>
      <c r="J55" s="1" t="str">
        <f t="shared" si="113"/>
        <v/>
      </c>
      <c r="K55" s="1" t="str">
        <f t="shared" si="114"/>
        <v/>
      </c>
      <c r="L55" s="1" t="str">
        <f t="shared" si="115"/>
        <v/>
      </c>
      <c r="M55" s="1" t="str">
        <f t="shared" si="116"/>
        <v/>
      </c>
      <c r="N55" s="1" t="str">
        <f t="shared" si="117"/>
        <v/>
      </c>
      <c r="O55" s="1" t="str">
        <f t="shared" si="118"/>
        <v/>
      </c>
      <c r="P55" s="1" t="str">
        <f t="shared" si="119"/>
        <v/>
      </c>
      <c r="Q55" s="1" t="str">
        <f t="shared" si="120"/>
        <v/>
      </c>
      <c r="R55" s="1" t="str">
        <f t="shared" si="121"/>
        <v/>
      </c>
      <c r="S55" s="1" t="str">
        <f t="shared" si="122"/>
        <v/>
      </c>
      <c r="T55" s="1" t="str">
        <f t="shared" si="123"/>
        <v/>
      </c>
      <c r="U55" s="1" t="str">
        <f t="shared" si="124"/>
        <v/>
      </c>
      <c r="V55" s="1" t="str">
        <f t="shared" si="125"/>
        <v/>
      </c>
      <c r="W55" s="1" t="str">
        <f t="shared" si="126"/>
        <v>Table 1041: load characteristics (Load Factor),</v>
      </c>
      <c r="X55" s="1" t="str">
        <f t="shared" si="127"/>
        <v/>
      </c>
      <c r="Y55" s="1" t="str">
        <f t="shared" si="128"/>
        <v/>
      </c>
      <c r="Z55" s="1" t="str">
        <f t="shared" si="129"/>
        <v/>
      </c>
      <c r="AA55" s="1" t="str">
        <f t="shared" si="130"/>
        <v/>
      </c>
      <c r="AB55" s="1" t="str">
        <f t="shared" si="131"/>
        <v/>
      </c>
      <c r="AC55" s="1" t="str">
        <f t="shared" si="132"/>
        <v/>
      </c>
      <c r="AD55" s="1" t="str">
        <f t="shared" si="133"/>
        <v/>
      </c>
      <c r="AE55" s="1" t="str">
        <f t="shared" si="134"/>
        <v/>
      </c>
      <c r="AF55" s="1" t="str">
        <f t="shared" si="135"/>
        <v/>
      </c>
      <c r="AG55" s="1" t="str">
        <f t="shared" si="136"/>
        <v/>
      </c>
      <c r="AH55" s="1" t="str">
        <f t="shared" si="137"/>
        <v/>
      </c>
      <c r="AI55" s="1" t="str">
        <f t="shared" si="138"/>
        <v/>
      </c>
      <c r="AJ55" s="1" t="str">
        <f t="shared" si="139"/>
        <v/>
      </c>
      <c r="AK55" s="1" t="str">
        <f t="shared" si="140"/>
        <v/>
      </c>
      <c r="AL55" s="1" t="str">
        <f t="shared" si="141"/>
        <v/>
      </c>
      <c r="AM55" s="1" t="str">
        <f t="shared" si="142"/>
        <v/>
      </c>
      <c r="AN55" s="1" t="str">
        <f t="shared" si="143"/>
        <v>Table 1053: volumes and mpans etc forecast,</v>
      </c>
      <c r="AO55" s="1" t="str">
        <f t="shared" si="144"/>
        <v/>
      </c>
      <c r="AP55" s="1" t="str">
        <f t="shared" si="145"/>
        <v>Table 1076: allowed revenue,</v>
      </c>
      <c r="AQ55" s="1" t="str">
        <f t="shared" si="146"/>
        <v/>
      </c>
      <c r="AU55" s="1" t="str">
        <f t="shared" si="147"/>
        <v>Table 1053: volumes and mpans etc forecast,Table 1076: allowed revenue,</v>
      </c>
      <c r="AV55" s="1" t="str">
        <f t="shared" si="148"/>
        <v>Table 1041: load characteristics (Load Factor),</v>
      </c>
      <c r="AW55" s="1" t="str">
        <f t="shared" si="149"/>
        <v>Gone up mainly due to Table 1053: volumes and mpans etc forecast,Table 1076: allowed revenue,</v>
      </c>
      <c r="AX55" s="1" t="str">
        <f t="shared" si="150"/>
        <v>Gone down mainly due to Table 1041: load characteristics (Load Factor),</v>
      </c>
      <c r="AY55" s="1" t="str">
        <f t="shared" si="151"/>
        <v>Gone up mainly due to Table 1053: volumes and mpans etc forecast,Table 1076: allowed revenue,</v>
      </c>
      <c r="AZ55" s="1" t="str">
        <f t="shared" si="152"/>
        <v>Gone down mainly due to Table 1041: load characteristics (Load Factor),</v>
      </c>
    </row>
    <row r="56" spans="2:52" x14ac:dyDescent="0.25">
      <c r="B56" s="1" t="str">
        <f t="shared" si="106"/>
        <v>Small Non Domestic Two Rate</v>
      </c>
      <c r="D56" s="1" t="str">
        <f t="shared" si="107"/>
        <v/>
      </c>
      <c r="E56" s="1" t="str">
        <f t="shared" si="108"/>
        <v/>
      </c>
      <c r="F56" s="1" t="str">
        <f t="shared" si="109"/>
        <v/>
      </c>
      <c r="G56" s="1" t="str">
        <f t="shared" si="110"/>
        <v/>
      </c>
      <c r="H56" s="1" t="str">
        <f t="shared" si="111"/>
        <v/>
      </c>
      <c r="I56" s="1" t="str">
        <f t="shared" si="112"/>
        <v/>
      </c>
      <c r="J56" s="1" t="str">
        <f t="shared" si="113"/>
        <v/>
      </c>
      <c r="K56" s="1" t="str">
        <f t="shared" si="114"/>
        <v/>
      </c>
      <c r="L56" s="1" t="str">
        <f t="shared" si="115"/>
        <v/>
      </c>
      <c r="M56" s="1" t="str">
        <f t="shared" si="116"/>
        <v/>
      </c>
      <c r="N56" s="1" t="str">
        <f t="shared" si="117"/>
        <v/>
      </c>
      <c r="O56" s="1" t="str">
        <f t="shared" si="118"/>
        <v/>
      </c>
      <c r="P56" s="1" t="str">
        <f t="shared" si="119"/>
        <v/>
      </c>
      <c r="Q56" s="1" t="str">
        <f t="shared" si="120"/>
        <v/>
      </c>
      <c r="R56" s="1" t="str">
        <f t="shared" si="121"/>
        <v/>
      </c>
      <c r="S56" s="1" t="str">
        <f t="shared" si="122"/>
        <v/>
      </c>
      <c r="T56" s="1" t="str">
        <f t="shared" si="123"/>
        <v/>
      </c>
      <c r="U56" s="1" t="str">
        <f t="shared" si="124"/>
        <v/>
      </c>
      <c r="V56" s="1" t="str">
        <f t="shared" si="125"/>
        <v/>
      </c>
      <c r="W56" s="1" t="str">
        <f t="shared" si="126"/>
        <v>Table 1041: load characteristics (Load Factor),</v>
      </c>
      <c r="X56" s="1" t="str">
        <f t="shared" si="127"/>
        <v/>
      </c>
      <c r="Y56" s="1" t="str">
        <f t="shared" si="128"/>
        <v/>
      </c>
      <c r="Z56" s="1" t="str">
        <f t="shared" si="129"/>
        <v/>
      </c>
      <c r="AA56" s="1" t="str">
        <f t="shared" si="130"/>
        <v/>
      </c>
      <c r="AB56" s="1" t="str">
        <f t="shared" si="131"/>
        <v/>
      </c>
      <c r="AC56" s="1" t="str">
        <f t="shared" si="132"/>
        <v/>
      </c>
      <c r="AD56" s="1" t="str">
        <f t="shared" si="133"/>
        <v/>
      </c>
      <c r="AE56" s="1" t="str">
        <f t="shared" si="134"/>
        <v/>
      </c>
      <c r="AF56" s="1" t="str">
        <f t="shared" si="135"/>
        <v/>
      </c>
      <c r="AG56" s="1" t="str">
        <f t="shared" si="136"/>
        <v/>
      </c>
      <c r="AH56" s="1" t="str">
        <f t="shared" si="137"/>
        <v/>
      </c>
      <c r="AI56" s="1" t="str">
        <f t="shared" si="138"/>
        <v/>
      </c>
      <c r="AJ56" s="1" t="str">
        <f t="shared" si="139"/>
        <v/>
      </c>
      <c r="AK56" s="1" t="str">
        <f t="shared" si="140"/>
        <v/>
      </c>
      <c r="AL56" s="1" t="str">
        <f t="shared" si="141"/>
        <v/>
      </c>
      <c r="AM56" s="1" t="str">
        <f t="shared" si="142"/>
        <v/>
      </c>
      <c r="AN56" s="1" t="str">
        <f t="shared" si="143"/>
        <v/>
      </c>
      <c r="AO56" s="1" t="str">
        <f t="shared" si="144"/>
        <v/>
      </c>
      <c r="AP56" s="1" t="str">
        <f t="shared" si="145"/>
        <v>Table 1076: allowed revenue,</v>
      </c>
      <c r="AQ56" s="1" t="str">
        <f t="shared" si="146"/>
        <v/>
      </c>
      <c r="AU56" s="1" t="str">
        <f t="shared" si="147"/>
        <v>Table 1076: allowed revenue,</v>
      </c>
      <c r="AV56" s="1" t="str">
        <f t="shared" si="148"/>
        <v>Table 1041: load characteristics (Load Factor),</v>
      </c>
      <c r="AW56" s="1" t="str">
        <f t="shared" si="149"/>
        <v>Gone up mainly due to Table 1076: allowed revenue,</v>
      </c>
      <c r="AX56" s="1" t="str">
        <f t="shared" si="150"/>
        <v>Gone down mainly due to Table 1041: load characteristics (Load Factor),</v>
      </c>
      <c r="AY56" s="1" t="str">
        <f t="shared" si="151"/>
        <v>Gone up mainly due to Table 1076: allowed revenue,</v>
      </c>
      <c r="AZ56" s="1" t="str">
        <f t="shared" si="152"/>
        <v>Gone down mainly due to Table 1041: load characteristics (Load Factor),</v>
      </c>
    </row>
    <row r="57" spans="2:52" x14ac:dyDescent="0.25">
      <c r="B57" s="1" t="str">
        <f t="shared" si="106"/>
        <v>Small Non Domestic Off Peak (related MPAN)</v>
      </c>
      <c r="D57" s="1" t="str">
        <f t="shared" si="107"/>
        <v/>
      </c>
      <c r="E57" s="1" t="str">
        <f t="shared" si="108"/>
        <v/>
      </c>
      <c r="F57" s="1" t="str">
        <f t="shared" si="109"/>
        <v/>
      </c>
      <c r="G57" s="1" t="str">
        <f t="shared" si="110"/>
        <v/>
      </c>
      <c r="H57" s="1" t="str">
        <f t="shared" si="111"/>
        <v/>
      </c>
      <c r="I57" s="1" t="str">
        <f t="shared" si="112"/>
        <v/>
      </c>
      <c r="J57" s="1" t="str">
        <f t="shared" si="113"/>
        <v/>
      </c>
      <c r="K57" s="1" t="str">
        <f t="shared" si="114"/>
        <v/>
      </c>
      <c r="L57" s="1" t="str">
        <f t="shared" si="115"/>
        <v/>
      </c>
      <c r="M57" s="1" t="str">
        <f t="shared" si="116"/>
        <v/>
      </c>
      <c r="N57" s="1" t="str">
        <f t="shared" si="117"/>
        <v/>
      </c>
      <c r="O57" s="1" t="str">
        <f t="shared" si="118"/>
        <v/>
      </c>
      <c r="P57" s="1" t="str">
        <f t="shared" si="119"/>
        <v/>
      </c>
      <c r="Q57" s="1" t="str">
        <f t="shared" si="120"/>
        <v/>
      </c>
      <c r="R57" s="1" t="str">
        <f t="shared" si="121"/>
        <v/>
      </c>
      <c r="S57" s="1" t="str">
        <f t="shared" si="122"/>
        <v/>
      </c>
      <c r="T57" s="1" t="str">
        <f t="shared" si="123"/>
        <v/>
      </c>
      <c r="U57" s="1" t="str">
        <f t="shared" si="124"/>
        <v/>
      </c>
      <c r="V57" s="1" t="str">
        <f t="shared" si="125"/>
        <v/>
      </c>
      <c r="W57" s="1" t="str">
        <f t="shared" si="126"/>
        <v/>
      </c>
      <c r="X57" s="1" t="str">
        <f t="shared" si="127"/>
        <v/>
      </c>
      <c r="Y57" s="1" t="str">
        <f t="shared" si="128"/>
        <v/>
      </c>
      <c r="Z57" s="1" t="str">
        <f t="shared" si="129"/>
        <v/>
      </c>
      <c r="AA57" s="1" t="str">
        <f t="shared" si="130"/>
        <v/>
      </c>
      <c r="AB57" s="1" t="str">
        <f t="shared" si="131"/>
        <v/>
      </c>
      <c r="AC57" s="1" t="str">
        <f t="shared" si="132"/>
        <v/>
      </c>
      <c r="AD57" s="1" t="str">
        <f t="shared" si="133"/>
        <v/>
      </c>
      <c r="AE57" s="1" t="str">
        <f t="shared" si="134"/>
        <v/>
      </c>
      <c r="AF57" s="1" t="str">
        <f t="shared" si="135"/>
        <v/>
      </c>
      <c r="AG57" s="1" t="str">
        <f t="shared" si="136"/>
        <v/>
      </c>
      <c r="AH57" s="1" t="str">
        <f t="shared" si="137"/>
        <v/>
      </c>
      <c r="AI57" s="1" t="str">
        <f t="shared" si="138"/>
        <v/>
      </c>
      <c r="AJ57" s="1" t="str">
        <f t="shared" si="139"/>
        <v>Table 1069: Peaking probabailities,</v>
      </c>
      <c r="AK57" s="1" t="str">
        <f t="shared" si="140"/>
        <v/>
      </c>
      <c r="AL57" s="1" t="str">
        <f t="shared" si="141"/>
        <v/>
      </c>
      <c r="AM57" s="1" t="str">
        <f t="shared" si="142"/>
        <v/>
      </c>
      <c r="AN57" s="1" t="str">
        <f t="shared" si="143"/>
        <v>Table 1053: volumes and mpans etc forecast,</v>
      </c>
      <c r="AO57" s="1" t="str">
        <f t="shared" si="144"/>
        <v/>
      </c>
      <c r="AP57" s="1" t="str">
        <f t="shared" si="145"/>
        <v>Table 1076: allowed revenue,</v>
      </c>
      <c r="AQ57" s="1" t="str">
        <f t="shared" si="146"/>
        <v/>
      </c>
      <c r="AU57" s="1" t="str">
        <f t="shared" si="147"/>
        <v>Table 1069: Peaking probabailities,Table 1053: volumes and mpans etc forecast,Table 1076: allowed revenue,</v>
      </c>
      <c r="AV57" s="1" t="str">
        <f t="shared" si="148"/>
        <v/>
      </c>
      <c r="AW57" s="1" t="str">
        <f t="shared" si="149"/>
        <v>Gone up mainly due to Table 1069: Peaking probabailities,Table 1053: volumes and mpans etc forecast,Table 1076: allowed revenue,</v>
      </c>
      <c r="AX57" s="1" t="str">
        <f t="shared" si="150"/>
        <v>No factors contributing to greater than 2% downward change.</v>
      </c>
      <c r="AY57" s="1" t="str">
        <f t="shared" si="151"/>
        <v>Gone up mainly due to Table 1069: Peaking probabailities,Table 1053: volumes and mpans etc forecast,Table 1076: allowed revenue,</v>
      </c>
      <c r="AZ57" s="1" t="str">
        <f t="shared" si="152"/>
        <v xml:space="preserve">Gone down mainly due to </v>
      </c>
    </row>
    <row r="58" spans="2:52" x14ac:dyDescent="0.25">
      <c r="B58" s="1" t="str">
        <f t="shared" si="106"/>
        <v>LV Medium Non-Domestic</v>
      </c>
      <c r="D58" s="1" t="str">
        <f t="shared" si="107"/>
        <v/>
      </c>
      <c r="E58" s="1" t="str">
        <f t="shared" si="108"/>
        <v/>
      </c>
      <c r="F58" s="1" t="str">
        <f t="shared" si="109"/>
        <v/>
      </c>
      <c r="G58" s="1" t="str">
        <f t="shared" si="110"/>
        <v/>
      </c>
      <c r="H58" s="1" t="str">
        <f t="shared" si="111"/>
        <v/>
      </c>
      <c r="I58" s="1" t="str">
        <f t="shared" si="112"/>
        <v/>
      </c>
      <c r="J58" s="1" t="str">
        <f t="shared" si="113"/>
        <v/>
      </c>
      <c r="K58" s="1" t="str">
        <f t="shared" si="114"/>
        <v/>
      </c>
      <c r="L58" s="1" t="str">
        <f t="shared" si="115"/>
        <v/>
      </c>
      <c r="M58" s="1" t="str">
        <f t="shared" si="116"/>
        <v/>
      </c>
      <c r="N58" s="1" t="str">
        <f t="shared" si="117"/>
        <v/>
      </c>
      <c r="O58" s="1" t="str">
        <f t="shared" si="118"/>
        <v/>
      </c>
      <c r="P58" s="1" t="str">
        <f t="shared" si="119"/>
        <v/>
      </c>
      <c r="Q58" s="1" t="str">
        <f t="shared" si="120"/>
        <v/>
      </c>
      <c r="R58" s="1" t="str">
        <f t="shared" si="121"/>
        <v/>
      </c>
      <c r="S58" s="1" t="str">
        <f t="shared" si="122"/>
        <v/>
      </c>
      <c r="T58" s="1" t="str">
        <f t="shared" si="123"/>
        <v/>
      </c>
      <c r="U58" s="1" t="str">
        <f t="shared" si="124"/>
        <v/>
      </c>
      <c r="V58" s="1" t="str">
        <f t="shared" si="125"/>
        <v/>
      </c>
      <c r="W58" s="1" t="str">
        <f t="shared" si="126"/>
        <v/>
      </c>
      <c r="X58" s="1" t="str">
        <f t="shared" si="127"/>
        <v>Table 1041: load characteristics (Coincidence Factor),</v>
      </c>
      <c r="Y58" s="1" t="str">
        <f t="shared" si="128"/>
        <v/>
      </c>
      <c r="Z58" s="1" t="str">
        <f t="shared" si="129"/>
        <v/>
      </c>
      <c r="AA58" s="1" t="str">
        <f t="shared" si="130"/>
        <v/>
      </c>
      <c r="AB58" s="1" t="str">
        <f t="shared" si="131"/>
        <v/>
      </c>
      <c r="AC58" s="1" t="str">
        <f t="shared" si="132"/>
        <v/>
      </c>
      <c r="AD58" s="1" t="str">
        <f t="shared" si="133"/>
        <v/>
      </c>
      <c r="AE58" s="1" t="str">
        <f t="shared" si="134"/>
        <v/>
      </c>
      <c r="AF58" s="1" t="str">
        <f t="shared" si="135"/>
        <v/>
      </c>
      <c r="AG58" s="1" t="str">
        <f t="shared" si="136"/>
        <v/>
      </c>
      <c r="AH58" s="1" t="str">
        <f t="shared" si="137"/>
        <v/>
      </c>
      <c r="AI58" s="1" t="str">
        <f t="shared" si="138"/>
        <v/>
      </c>
      <c r="AJ58" s="1" t="str">
        <f t="shared" si="139"/>
        <v/>
      </c>
      <c r="AK58" s="1" t="str">
        <f t="shared" si="140"/>
        <v/>
      </c>
      <c r="AL58" s="1" t="str">
        <f t="shared" si="141"/>
        <v/>
      </c>
      <c r="AM58" s="1" t="str">
        <f t="shared" si="142"/>
        <v/>
      </c>
      <c r="AN58" s="1" t="str">
        <f t="shared" si="143"/>
        <v>Table 1053: volumes and mpans etc forecast,</v>
      </c>
      <c r="AO58" s="1" t="str">
        <f t="shared" si="144"/>
        <v/>
      </c>
      <c r="AP58" s="1" t="str">
        <f t="shared" si="145"/>
        <v>Table 1076: allowed revenue,</v>
      </c>
      <c r="AQ58" s="1" t="str">
        <f t="shared" si="146"/>
        <v/>
      </c>
      <c r="AU58" s="1" t="str">
        <f t="shared" si="147"/>
        <v>Table 1041: load characteristics (Coincidence Factor),Table 1053: volumes and mpans etc forecast,Table 1076: allowed revenue,</v>
      </c>
      <c r="AV58" s="1" t="str">
        <f t="shared" si="148"/>
        <v/>
      </c>
      <c r="AW58" s="1" t="str">
        <f t="shared" si="149"/>
        <v>Gone up mainly due to Table 1041: load characteristics (Coincidence Factor),Table 1053: volumes and mpans etc forecast,Table 1076: allowed revenue,</v>
      </c>
      <c r="AX58" s="1" t="str">
        <f t="shared" si="150"/>
        <v>No factors contributing to greater than 2% downward change.</v>
      </c>
      <c r="AY58" s="1" t="str">
        <f t="shared" si="151"/>
        <v>Gone up mainly due to Table 1041: load characteristics (Coincidence Factor),Table 1053: volumes and mpans etc forecast,Table 1076: allowed revenue,</v>
      </c>
      <c r="AZ58" s="1" t="str">
        <f t="shared" si="152"/>
        <v xml:space="preserve">Gone down mainly due to </v>
      </c>
    </row>
    <row r="59" spans="2:52" x14ac:dyDescent="0.25">
      <c r="B59" s="1" t="str">
        <f t="shared" si="106"/>
        <v>LV Sub Medium Non-Domestic</v>
      </c>
      <c r="D59" s="1" t="str">
        <f t="shared" si="107"/>
        <v/>
      </c>
      <c r="E59" s="1" t="str">
        <f t="shared" si="108"/>
        <v/>
      </c>
      <c r="F59" s="1" t="str">
        <f t="shared" si="109"/>
        <v/>
      </c>
      <c r="G59" s="1" t="str">
        <f t="shared" si="110"/>
        <v/>
      </c>
      <c r="H59" s="1" t="str">
        <f t="shared" si="111"/>
        <v/>
      </c>
      <c r="I59" s="1" t="str">
        <f t="shared" si="112"/>
        <v/>
      </c>
      <c r="J59" s="1" t="str">
        <f t="shared" si="113"/>
        <v/>
      </c>
      <c r="K59" s="1" t="str">
        <f t="shared" si="114"/>
        <v/>
      </c>
      <c r="L59" s="1" t="str">
        <f t="shared" si="115"/>
        <v/>
      </c>
      <c r="M59" s="1" t="str">
        <f t="shared" si="116"/>
        <v/>
      </c>
      <c r="N59" s="1" t="str">
        <f t="shared" si="117"/>
        <v/>
      </c>
      <c r="O59" s="1" t="str">
        <f t="shared" si="118"/>
        <v/>
      </c>
      <c r="P59" s="1" t="str">
        <f t="shared" si="119"/>
        <v/>
      </c>
      <c r="Q59" s="1" t="str">
        <f t="shared" si="120"/>
        <v/>
      </c>
      <c r="R59" s="1" t="str">
        <f t="shared" si="121"/>
        <v/>
      </c>
      <c r="S59" s="1" t="str">
        <f t="shared" si="122"/>
        <v/>
      </c>
      <c r="T59" s="1" t="str">
        <f t="shared" si="123"/>
        <v/>
      </c>
      <c r="U59" s="1" t="str">
        <f t="shared" si="124"/>
        <v/>
      </c>
      <c r="V59" s="1" t="str">
        <f t="shared" si="125"/>
        <v/>
      </c>
      <c r="W59" s="1" t="str">
        <f t="shared" si="126"/>
        <v/>
      </c>
      <c r="X59" s="1" t="str">
        <f t="shared" si="127"/>
        <v/>
      </c>
      <c r="Y59" s="1" t="str">
        <f t="shared" si="128"/>
        <v/>
      </c>
      <c r="Z59" s="1" t="str">
        <f t="shared" si="129"/>
        <v/>
      </c>
      <c r="AA59" s="1" t="str">
        <f t="shared" si="130"/>
        <v/>
      </c>
      <c r="AB59" s="1" t="str">
        <f t="shared" si="131"/>
        <v/>
      </c>
      <c r="AC59" s="1" t="str">
        <f t="shared" si="132"/>
        <v/>
      </c>
      <c r="AD59" s="1" t="str">
        <f t="shared" si="133"/>
        <v/>
      </c>
      <c r="AE59" s="1" t="str">
        <f t="shared" si="134"/>
        <v/>
      </c>
      <c r="AF59" s="1" t="str">
        <f t="shared" si="135"/>
        <v/>
      </c>
      <c r="AG59" s="1" t="str">
        <f t="shared" si="136"/>
        <v/>
      </c>
      <c r="AH59" s="1" t="str">
        <f t="shared" si="137"/>
        <v/>
      </c>
      <c r="AI59" s="1" t="str">
        <f t="shared" si="138"/>
        <v/>
      </c>
      <c r="AJ59" s="1" t="str">
        <f t="shared" si="139"/>
        <v/>
      </c>
      <c r="AK59" s="1" t="str">
        <f t="shared" si="140"/>
        <v/>
      </c>
      <c r="AL59" s="1" t="str">
        <f t="shared" si="141"/>
        <v/>
      </c>
      <c r="AM59" s="1" t="str">
        <f t="shared" si="142"/>
        <v/>
      </c>
      <c r="AN59" s="1" t="str">
        <f t="shared" si="143"/>
        <v/>
      </c>
      <c r="AO59" s="1" t="str">
        <f t="shared" si="144"/>
        <v/>
      </c>
      <c r="AP59" s="1" t="str">
        <f t="shared" si="145"/>
        <v/>
      </c>
      <c r="AQ59" s="1" t="str">
        <f t="shared" si="146"/>
        <v/>
      </c>
      <c r="AU59" s="1" t="str">
        <f t="shared" si="147"/>
        <v/>
      </c>
      <c r="AV59" s="1" t="str">
        <f t="shared" si="148"/>
        <v/>
      </c>
      <c r="AW59" s="1" t="str">
        <f t="shared" si="149"/>
        <v>No factors contributing to greater than 2% upward change.</v>
      </c>
      <c r="AX59" s="1" t="str">
        <f t="shared" si="150"/>
        <v>No factors contributing to greater than 2% downward change.</v>
      </c>
      <c r="AY59" s="1" t="str">
        <f t="shared" si="151"/>
        <v xml:space="preserve">Gone up mainly due to </v>
      </c>
      <c r="AZ59" s="1" t="str">
        <f t="shared" si="152"/>
        <v xml:space="preserve">Gone down mainly due to </v>
      </c>
    </row>
    <row r="60" spans="2:52" x14ac:dyDescent="0.25">
      <c r="B60" s="1" t="str">
        <f t="shared" si="106"/>
        <v>HV Medium Non-Domestic</v>
      </c>
      <c r="D60" s="1" t="str">
        <f t="shared" si="107"/>
        <v/>
      </c>
      <c r="E60" s="1" t="str">
        <f t="shared" si="108"/>
        <v/>
      </c>
      <c r="F60" s="1" t="str">
        <f t="shared" si="109"/>
        <v/>
      </c>
      <c r="G60" s="1" t="str">
        <f t="shared" si="110"/>
        <v/>
      </c>
      <c r="H60" s="1" t="str">
        <f t="shared" si="111"/>
        <v/>
      </c>
      <c r="I60" s="1" t="str">
        <f t="shared" si="112"/>
        <v/>
      </c>
      <c r="J60" s="1" t="str">
        <f t="shared" si="113"/>
        <v/>
      </c>
      <c r="K60" s="1" t="str">
        <f t="shared" si="114"/>
        <v/>
      </c>
      <c r="L60" s="1" t="str">
        <f t="shared" si="115"/>
        <v/>
      </c>
      <c r="M60" s="1" t="str">
        <f t="shared" si="116"/>
        <v/>
      </c>
      <c r="N60" s="1" t="str">
        <f t="shared" si="117"/>
        <v/>
      </c>
      <c r="O60" s="1" t="str">
        <f t="shared" si="118"/>
        <v/>
      </c>
      <c r="P60" s="1" t="str">
        <f t="shared" si="119"/>
        <v/>
      </c>
      <c r="Q60" s="1" t="str">
        <f t="shared" si="120"/>
        <v/>
      </c>
      <c r="R60" s="1" t="str">
        <f t="shared" si="121"/>
        <v/>
      </c>
      <c r="S60" s="1" t="str">
        <f t="shared" si="122"/>
        <v/>
      </c>
      <c r="T60" s="1" t="str">
        <f t="shared" si="123"/>
        <v/>
      </c>
      <c r="U60" s="1" t="str">
        <f t="shared" si="124"/>
        <v/>
      </c>
      <c r="V60" s="1" t="str">
        <f t="shared" si="125"/>
        <v/>
      </c>
      <c r="W60" s="1" t="str">
        <f t="shared" si="126"/>
        <v/>
      </c>
      <c r="X60" s="1" t="str">
        <f t="shared" si="127"/>
        <v/>
      </c>
      <c r="Y60" s="1" t="str">
        <f t="shared" si="128"/>
        <v/>
      </c>
      <c r="Z60" s="1" t="str">
        <f t="shared" si="129"/>
        <v/>
      </c>
      <c r="AA60" s="1" t="str">
        <f t="shared" si="130"/>
        <v/>
      </c>
      <c r="AB60" s="1" t="str">
        <f t="shared" si="131"/>
        <v/>
      </c>
      <c r="AC60" s="1" t="str">
        <f t="shared" si="132"/>
        <v/>
      </c>
      <c r="AD60" s="1" t="str">
        <f t="shared" si="133"/>
        <v/>
      </c>
      <c r="AE60" s="1" t="str">
        <f t="shared" si="134"/>
        <v/>
      </c>
      <c r="AF60" s="1" t="str">
        <f t="shared" si="135"/>
        <v/>
      </c>
      <c r="AG60" s="1" t="str">
        <f t="shared" si="136"/>
        <v/>
      </c>
      <c r="AH60" s="1" t="str">
        <f t="shared" si="137"/>
        <v/>
      </c>
      <c r="AI60" s="1" t="str">
        <f t="shared" si="138"/>
        <v/>
      </c>
      <c r="AJ60" s="1" t="str">
        <f t="shared" si="139"/>
        <v/>
      </c>
      <c r="AK60" s="1" t="str">
        <f t="shared" si="140"/>
        <v/>
      </c>
      <c r="AL60" s="1" t="str">
        <f t="shared" si="141"/>
        <v/>
      </c>
      <c r="AM60" s="1" t="str">
        <f t="shared" si="142"/>
        <v/>
      </c>
      <c r="AN60" s="1" t="str">
        <f t="shared" si="143"/>
        <v/>
      </c>
      <c r="AO60" s="1" t="str">
        <f t="shared" si="144"/>
        <v/>
      </c>
      <c r="AP60" s="1" t="str">
        <f t="shared" si="145"/>
        <v>Table 1076: allowed revenue,</v>
      </c>
      <c r="AQ60" s="1" t="str">
        <f t="shared" si="146"/>
        <v/>
      </c>
      <c r="AU60" s="1" t="str">
        <f t="shared" si="147"/>
        <v>Table 1076: allowed revenue,</v>
      </c>
      <c r="AV60" s="1" t="str">
        <f t="shared" si="148"/>
        <v/>
      </c>
      <c r="AW60" s="1" t="str">
        <f t="shared" si="149"/>
        <v>Gone up mainly due to Table 1076: allowed revenue,</v>
      </c>
      <c r="AX60" s="1" t="str">
        <f t="shared" si="150"/>
        <v>No factors contributing to greater than 2% downward change.</v>
      </c>
      <c r="AY60" s="1" t="str">
        <f t="shared" si="151"/>
        <v>Gone up mainly due to Table 1076: allowed revenue,</v>
      </c>
      <c r="AZ60" s="1" t="str">
        <f t="shared" si="152"/>
        <v xml:space="preserve">Gone down mainly due to </v>
      </c>
    </row>
    <row r="61" spans="2:52" x14ac:dyDescent="0.25">
      <c r="B61" s="1" t="str">
        <f t="shared" si="106"/>
        <v>LV HH Metered</v>
      </c>
      <c r="D61" s="1" t="str">
        <f t="shared" si="107"/>
        <v/>
      </c>
      <c r="E61" s="1" t="str">
        <f t="shared" si="108"/>
        <v/>
      </c>
      <c r="F61" s="1" t="str">
        <f t="shared" si="109"/>
        <v/>
      </c>
      <c r="G61" s="1" t="str">
        <f t="shared" si="110"/>
        <v/>
      </c>
      <c r="H61" s="1" t="str">
        <f t="shared" si="111"/>
        <v/>
      </c>
      <c r="I61" s="1" t="str">
        <f t="shared" si="112"/>
        <v/>
      </c>
      <c r="J61" s="1" t="str">
        <f t="shared" si="113"/>
        <v/>
      </c>
      <c r="K61" s="1" t="str">
        <f t="shared" si="114"/>
        <v/>
      </c>
      <c r="L61" s="1" t="str">
        <f t="shared" si="115"/>
        <v/>
      </c>
      <c r="M61" s="1" t="str">
        <f t="shared" si="116"/>
        <v/>
      </c>
      <c r="N61" s="1" t="str">
        <f t="shared" si="117"/>
        <v/>
      </c>
      <c r="O61" s="1" t="str">
        <f t="shared" si="118"/>
        <v/>
      </c>
      <c r="P61" s="1" t="str">
        <f t="shared" si="119"/>
        <v/>
      </c>
      <c r="Q61" s="1" t="str">
        <f t="shared" si="120"/>
        <v/>
      </c>
      <c r="R61" s="1" t="str">
        <f t="shared" si="121"/>
        <v/>
      </c>
      <c r="S61" s="1" t="str">
        <f t="shared" si="122"/>
        <v/>
      </c>
      <c r="T61" s="1" t="str">
        <f t="shared" si="123"/>
        <v/>
      </c>
      <c r="U61" s="1" t="str">
        <f t="shared" si="124"/>
        <v/>
      </c>
      <c r="V61" s="1" t="str">
        <f t="shared" si="125"/>
        <v/>
      </c>
      <c r="W61" s="1" t="str">
        <f t="shared" si="126"/>
        <v/>
      </c>
      <c r="X61" s="1" t="str">
        <f t="shared" si="127"/>
        <v/>
      </c>
      <c r="Y61" s="1" t="str">
        <f t="shared" si="128"/>
        <v/>
      </c>
      <c r="Z61" s="1" t="str">
        <f t="shared" si="129"/>
        <v/>
      </c>
      <c r="AA61" s="1" t="str">
        <f t="shared" si="130"/>
        <v/>
      </c>
      <c r="AB61" s="1" t="str">
        <f t="shared" si="131"/>
        <v/>
      </c>
      <c r="AC61" s="1" t="str">
        <f t="shared" si="132"/>
        <v/>
      </c>
      <c r="AD61" s="1" t="str">
        <f t="shared" si="133"/>
        <v/>
      </c>
      <c r="AE61" s="1" t="str">
        <f t="shared" si="134"/>
        <v/>
      </c>
      <c r="AF61" s="1" t="str">
        <f t="shared" si="135"/>
        <v/>
      </c>
      <c r="AG61" s="1" t="str">
        <f t="shared" si="136"/>
        <v/>
      </c>
      <c r="AH61" s="1" t="str">
        <f t="shared" si="137"/>
        <v/>
      </c>
      <c r="AI61" s="1" t="str">
        <f t="shared" si="138"/>
        <v/>
      </c>
      <c r="AJ61" s="1" t="str">
        <f t="shared" si="139"/>
        <v/>
      </c>
      <c r="AK61" s="1" t="str">
        <f t="shared" si="140"/>
        <v/>
      </c>
      <c r="AL61" s="1" t="str">
        <f t="shared" si="141"/>
        <v/>
      </c>
      <c r="AM61" s="1" t="str">
        <f t="shared" si="142"/>
        <v/>
      </c>
      <c r="AN61" s="1" t="str">
        <f t="shared" si="143"/>
        <v>Table 1053: volumes and mpans etc forecast,</v>
      </c>
      <c r="AO61" s="1" t="str">
        <f t="shared" si="144"/>
        <v/>
      </c>
      <c r="AP61" s="1" t="str">
        <f t="shared" si="145"/>
        <v>Table 1076: allowed revenue,</v>
      </c>
      <c r="AQ61" s="1" t="str">
        <f t="shared" si="146"/>
        <v/>
      </c>
      <c r="AU61" s="1" t="str">
        <f t="shared" si="147"/>
        <v>Table 1053: volumes and mpans etc forecast,Table 1076: allowed revenue,</v>
      </c>
      <c r="AV61" s="1" t="str">
        <f t="shared" si="148"/>
        <v/>
      </c>
      <c r="AW61" s="1" t="str">
        <f t="shared" si="149"/>
        <v>Gone up mainly due to Table 1053: volumes and mpans etc forecast,Table 1076: allowed revenue,</v>
      </c>
      <c r="AX61" s="1" t="str">
        <f t="shared" si="150"/>
        <v>No factors contributing to greater than 2% downward change.</v>
      </c>
      <c r="AY61" s="1" t="str">
        <f t="shared" si="151"/>
        <v>Gone up mainly due to Table 1053: volumes and mpans etc forecast,Table 1076: allowed revenue,</v>
      </c>
      <c r="AZ61" s="1" t="str">
        <f t="shared" si="152"/>
        <v xml:space="preserve">Gone down mainly due to </v>
      </c>
    </row>
    <row r="62" spans="2:52" x14ac:dyDescent="0.25">
      <c r="B62" s="1" t="str">
        <f t="shared" si="106"/>
        <v>LV Sub HH Metered</v>
      </c>
      <c r="D62" s="1" t="str">
        <f t="shared" si="107"/>
        <v/>
      </c>
      <c r="E62" s="1" t="str">
        <f t="shared" si="108"/>
        <v/>
      </c>
      <c r="F62" s="1" t="str">
        <f t="shared" si="109"/>
        <v/>
      </c>
      <c r="G62" s="1" t="str">
        <f t="shared" si="110"/>
        <v/>
      </c>
      <c r="H62" s="1" t="str">
        <f t="shared" si="111"/>
        <v/>
      </c>
      <c r="I62" s="1" t="str">
        <f t="shared" si="112"/>
        <v/>
      </c>
      <c r="J62" s="1" t="str">
        <f t="shared" si="113"/>
        <v/>
      </c>
      <c r="K62" s="1" t="str">
        <f t="shared" si="114"/>
        <v/>
      </c>
      <c r="L62" s="1" t="str">
        <f t="shared" si="115"/>
        <v/>
      </c>
      <c r="M62" s="1" t="str">
        <f t="shared" si="116"/>
        <v/>
      </c>
      <c r="N62" s="1" t="str">
        <f t="shared" si="117"/>
        <v/>
      </c>
      <c r="O62" s="1" t="str">
        <f t="shared" si="118"/>
        <v/>
      </c>
      <c r="P62" s="1" t="str">
        <f t="shared" si="119"/>
        <v/>
      </c>
      <c r="Q62" s="1" t="str">
        <f t="shared" si="120"/>
        <v/>
      </c>
      <c r="R62" s="1" t="str">
        <f t="shared" si="121"/>
        <v/>
      </c>
      <c r="S62" s="1" t="str">
        <f t="shared" si="122"/>
        <v/>
      </c>
      <c r="T62" s="1" t="str">
        <f t="shared" si="123"/>
        <v/>
      </c>
      <c r="U62" s="1" t="str">
        <f t="shared" si="124"/>
        <v/>
      </c>
      <c r="V62" s="1" t="str">
        <f t="shared" si="125"/>
        <v/>
      </c>
      <c r="W62" s="1" t="str">
        <f t="shared" si="126"/>
        <v/>
      </c>
      <c r="X62" s="1" t="str">
        <f t="shared" si="127"/>
        <v/>
      </c>
      <c r="Y62" s="1" t="str">
        <f t="shared" si="128"/>
        <v/>
      </c>
      <c r="Z62" s="1" t="str">
        <f t="shared" si="129"/>
        <v/>
      </c>
      <c r="AA62" s="1" t="str">
        <f t="shared" si="130"/>
        <v/>
      </c>
      <c r="AB62" s="1" t="str">
        <f t="shared" si="131"/>
        <v/>
      </c>
      <c r="AC62" s="1" t="str">
        <f t="shared" si="132"/>
        <v/>
      </c>
      <c r="AD62" s="1" t="str">
        <f t="shared" si="133"/>
        <v/>
      </c>
      <c r="AE62" s="1" t="str">
        <f t="shared" si="134"/>
        <v/>
      </c>
      <c r="AF62" s="1" t="str">
        <f t="shared" si="135"/>
        <v/>
      </c>
      <c r="AG62" s="1" t="str">
        <f t="shared" si="136"/>
        <v/>
      </c>
      <c r="AH62" s="1" t="str">
        <f t="shared" si="137"/>
        <v/>
      </c>
      <c r="AI62" s="1" t="str">
        <f t="shared" si="138"/>
        <v/>
      </c>
      <c r="AJ62" s="1" t="str">
        <f t="shared" si="139"/>
        <v/>
      </c>
      <c r="AK62" s="1" t="str">
        <f t="shared" si="140"/>
        <v/>
      </c>
      <c r="AL62" s="1" t="str">
        <f t="shared" si="141"/>
        <v/>
      </c>
      <c r="AM62" s="1" t="str">
        <f t="shared" si="142"/>
        <v/>
      </c>
      <c r="AN62" s="1" t="str">
        <f t="shared" si="143"/>
        <v/>
      </c>
      <c r="AO62" s="1" t="str">
        <f t="shared" si="144"/>
        <v>Table 1053: volumes and mpans etc forecast,</v>
      </c>
      <c r="AP62" s="1" t="str">
        <f t="shared" si="145"/>
        <v>Table 1076: allowed revenue,</v>
      </c>
      <c r="AQ62" s="1" t="str">
        <f t="shared" si="146"/>
        <v/>
      </c>
      <c r="AU62" s="1" t="str">
        <f t="shared" si="147"/>
        <v>Table 1076: allowed revenue,</v>
      </c>
      <c r="AV62" s="1" t="str">
        <f t="shared" si="148"/>
        <v>Table 1053: volumes and mpans etc forecast,</v>
      </c>
      <c r="AW62" s="1" t="str">
        <f t="shared" si="149"/>
        <v>Gone up mainly due to Table 1076: allowed revenue,</v>
      </c>
      <c r="AX62" s="1" t="str">
        <f t="shared" si="150"/>
        <v>Gone down mainly due to Table 1053: volumes and mpans etc forecast,</v>
      </c>
      <c r="AY62" s="1" t="str">
        <f t="shared" si="151"/>
        <v>Gone up mainly due to Table 1076: allowed revenue,</v>
      </c>
      <c r="AZ62" s="1" t="str">
        <f t="shared" si="152"/>
        <v>Gone down mainly due to Table 1053: volumes and mpans etc forecast,</v>
      </c>
    </row>
    <row r="63" spans="2:52" x14ac:dyDescent="0.25">
      <c r="B63" s="1" t="str">
        <f t="shared" si="106"/>
        <v>HV HH Metered</v>
      </c>
      <c r="D63" s="1" t="str">
        <f t="shared" si="107"/>
        <v/>
      </c>
      <c r="E63" s="1" t="str">
        <f t="shared" si="108"/>
        <v/>
      </c>
      <c r="F63" s="1" t="str">
        <f t="shared" si="109"/>
        <v/>
      </c>
      <c r="G63" s="1" t="str">
        <f t="shared" si="110"/>
        <v/>
      </c>
      <c r="H63" s="1" t="str">
        <f t="shared" si="111"/>
        <v/>
      </c>
      <c r="I63" s="1" t="str">
        <f t="shared" si="112"/>
        <v/>
      </c>
      <c r="J63" s="1" t="str">
        <f t="shared" si="113"/>
        <v/>
      </c>
      <c r="K63" s="1" t="str">
        <f t="shared" si="114"/>
        <v/>
      </c>
      <c r="L63" s="1" t="str">
        <f t="shared" si="115"/>
        <v/>
      </c>
      <c r="M63" s="1" t="str">
        <f t="shared" si="116"/>
        <v/>
      </c>
      <c r="N63" s="1" t="str">
        <f t="shared" si="117"/>
        <v/>
      </c>
      <c r="O63" s="1" t="str">
        <f t="shared" si="118"/>
        <v/>
      </c>
      <c r="P63" s="1" t="str">
        <f t="shared" si="119"/>
        <v/>
      </c>
      <c r="Q63" s="1" t="str">
        <f t="shared" si="120"/>
        <v/>
      </c>
      <c r="R63" s="1" t="str">
        <f t="shared" si="121"/>
        <v/>
      </c>
      <c r="S63" s="1" t="str">
        <f t="shared" si="122"/>
        <v/>
      </c>
      <c r="T63" s="1" t="str">
        <f t="shared" si="123"/>
        <v/>
      </c>
      <c r="U63" s="1" t="str">
        <f t="shared" si="124"/>
        <v/>
      </c>
      <c r="V63" s="1" t="str">
        <f t="shared" si="125"/>
        <v/>
      </c>
      <c r="W63" s="1" t="str">
        <f t="shared" si="126"/>
        <v/>
      </c>
      <c r="X63" s="1" t="str">
        <f t="shared" si="127"/>
        <v/>
      </c>
      <c r="Y63" s="1" t="str">
        <f t="shared" si="128"/>
        <v/>
      </c>
      <c r="Z63" s="1" t="str">
        <f t="shared" si="129"/>
        <v/>
      </c>
      <c r="AA63" s="1" t="str">
        <f t="shared" si="130"/>
        <v/>
      </c>
      <c r="AB63" s="1" t="str">
        <f t="shared" si="131"/>
        <v/>
      </c>
      <c r="AC63" s="1" t="str">
        <f t="shared" si="132"/>
        <v/>
      </c>
      <c r="AD63" s="1" t="str">
        <f t="shared" si="133"/>
        <v/>
      </c>
      <c r="AE63" s="1" t="str">
        <f t="shared" si="134"/>
        <v/>
      </c>
      <c r="AF63" s="1" t="str">
        <f t="shared" si="135"/>
        <v/>
      </c>
      <c r="AG63" s="1" t="str">
        <f t="shared" si="136"/>
        <v/>
      </c>
      <c r="AH63" s="1" t="str">
        <f t="shared" si="137"/>
        <v/>
      </c>
      <c r="AI63" s="1" t="str">
        <f t="shared" si="138"/>
        <v/>
      </c>
      <c r="AJ63" s="1" t="str">
        <f t="shared" si="139"/>
        <v/>
      </c>
      <c r="AK63" s="1" t="str">
        <f t="shared" si="140"/>
        <v/>
      </c>
      <c r="AL63" s="1" t="str">
        <f t="shared" si="141"/>
        <v/>
      </c>
      <c r="AM63" s="1" t="str">
        <f t="shared" si="142"/>
        <v/>
      </c>
      <c r="AN63" s="1" t="str">
        <f t="shared" si="143"/>
        <v>Table 1053: volumes and mpans etc forecast,</v>
      </c>
      <c r="AO63" s="1" t="str">
        <f t="shared" si="144"/>
        <v/>
      </c>
      <c r="AP63" s="1" t="str">
        <f t="shared" si="145"/>
        <v>Table 1076: allowed revenue,</v>
      </c>
      <c r="AQ63" s="1" t="str">
        <f t="shared" si="146"/>
        <v/>
      </c>
      <c r="AU63" s="1" t="str">
        <f t="shared" si="147"/>
        <v>Table 1053: volumes and mpans etc forecast,Table 1076: allowed revenue,</v>
      </c>
      <c r="AV63" s="1" t="str">
        <f t="shared" si="148"/>
        <v/>
      </c>
      <c r="AW63" s="1" t="str">
        <f t="shared" si="149"/>
        <v>Gone up mainly due to Table 1053: volumes and mpans etc forecast,Table 1076: allowed revenue,</v>
      </c>
      <c r="AX63" s="1" t="str">
        <f t="shared" si="150"/>
        <v>No factors contributing to greater than 2% downward change.</v>
      </c>
      <c r="AY63" s="1" t="str">
        <f t="shared" si="151"/>
        <v>Gone up mainly due to Table 1053: volumes and mpans etc forecast,Table 1076: allowed revenue,</v>
      </c>
      <c r="AZ63" s="1" t="str">
        <f t="shared" si="152"/>
        <v xml:space="preserve">Gone down mainly due to </v>
      </c>
    </row>
    <row r="64" spans="2:52" x14ac:dyDescent="0.25">
      <c r="B64" s="1" t="str">
        <f t="shared" si="106"/>
        <v>HV Sub HH Metered</v>
      </c>
      <c r="D64" s="1" t="str">
        <f t="shared" si="107"/>
        <v/>
      </c>
      <c r="E64" s="1" t="str">
        <f t="shared" si="108"/>
        <v/>
      </c>
      <c r="F64" s="1" t="str">
        <f t="shared" si="109"/>
        <v/>
      </c>
      <c r="G64" s="1" t="str">
        <f t="shared" si="110"/>
        <v/>
      </c>
      <c r="H64" s="1" t="str">
        <f t="shared" si="111"/>
        <v/>
      </c>
      <c r="I64" s="1" t="str">
        <f t="shared" si="112"/>
        <v/>
      </c>
      <c r="J64" s="1" t="str">
        <f t="shared" si="113"/>
        <v/>
      </c>
      <c r="K64" s="1" t="str">
        <f t="shared" si="114"/>
        <v/>
      </c>
      <c r="L64" s="1" t="str">
        <f t="shared" si="115"/>
        <v/>
      </c>
      <c r="M64" s="1" t="str">
        <f t="shared" si="116"/>
        <v/>
      </c>
      <c r="N64" s="1" t="str">
        <f t="shared" si="117"/>
        <v/>
      </c>
      <c r="O64" s="1" t="str">
        <f t="shared" si="118"/>
        <v/>
      </c>
      <c r="P64" s="1" t="str">
        <f t="shared" si="119"/>
        <v/>
      </c>
      <c r="Q64" s="1" t="str">
        <f t="shared" si="120"/>
        <v/>
      </c>
      <c r="R64" s="1" t="str">
        <f t="shared" si="121"/>
        <v/>
      </c>
      <c r="S64" s="1" t="str">
        <f t="shared" si="122"/>
        <v/>
      </c>
      <c r="T64" s="1" t="str">
        <f t="shared" si="123"/>
        <v/>
      </c>
      <c r="U64" s="1" t="str">
        <f t="shared" si="124"/>
        <v/>
      </c>
      <c r="V64" s="1" t="str">
        <f t="shared" si="125"/>
        <v/>
      </c>
      <c r="W64" s="1" t="str">
        <f t="shared" si="126"/>
        <v/>
      </c>
      <c r="X64" s="1" t="str">
        <f t="shared" si="127"/>
        <v/>
      </c>
      <c r="Y64" s="1" t="str">
        <f t="shared" si="128"/>
        <v/>
      </c>
      <c r="Z64" s="1" t="str">
        <f t="shared" si="129"/>
        <v/>
      </c>
      <c r="AA64" s="1" t="str">
        <f t="shared" si="130"/>
        <v/>
      </c>
      <c r="AB64" s="1" t="str">
        <f t="shared" si="131"/>
        <v/>
      </c>
      <c r="AC64" s="1" t="str">
        <f t="shared" si="132"/>
        <v/>
      </c>
      <c r="AD64" s="1" t="str">
        <f t="shared" si="133"/>
        <v/>
      </c>
      <c r="AE64" s="1" t="str">
        <f t="shared" si="134"/>
        <v/>
      </c>
      <c r="AF64" s="1" t="str">
        <f t="shared" si="135"/>
        <v/>
      </c>
      <c r="AG64" s="1" t="str">
        <f t="shared" si="136"/>
        <v/>
      </c>
      <c r="AH64" s="1" t="str">
        <f t="shared" si="137"/>
        <v/>
      </c>
      <c r="AI64" s="1" t="str">
        <f t="shared" si="138"/>
        <v/>
      </c>
      <c r="AJ64" s="1" t="str">
        <f t="shared" si="139"/>
        <v/>
      </c>
      <c r="AK64" s="1" t="str">
        <f t="shared" si="140"/>
        <v/>
      </c>
      <c r="AL64" s="1" t="str">
        <f t="shared" si="141"/>
        <v/>
      </c>
      <c r="AM64" s="1" t="str">
        <f t="shared" si="142"/>
        <v/>
      </c>
      <c r="AN64" s="1" t="str">
        <f t="shared" si="143"/>
        <v/>
      </c>
      <c r="AO64" s="1" t="str">
        <f t="shared" si="144"/>
        <v/>
      </c>
      <c r="AP64" s="1" t="str">
        <f t="shared" si="145"/>
        <v/>
      </c>
      <c r="AQ64" s="1" t="str">
        <f t="shared" si="146"/>
        <v/>
      </c>
      <c r="AU64" s="1" t="str">
        <f t="shared" si="147"/>
        <v/>
      </c>
      <c r="AV64" s="1" t="str">
        <f t="shared" si="148"/>
        <v/>
      </c>
      <c r="AW64" s="1" t="str">
        <f t="shared" si="149"/>
        <v>No factors contributing to greater than 2% upward change.</v>
      </c>
      <c r="AX64" s="1" t="str">
        <f t="shared" si="150"/>
        <v>No factors contributing to greater than 2% downward change.</v>
      </c>
      <c r="AY64" s="1" t="str">
        <f t="shared" si="151"/>
        <v xml:space="preserve">Gone up mainly due to </v>
      </c>
      <c r="AZ64" s="1" t="str">
        <f t="shared" si="152"/>
        <v xml:space="preserve">Gone down mainly due to </v>
      </c>
    </row>
    <row r="65" spans="2:52" x14ac:dyDescent="0.25">
      <c r="B65" s="1" t="str">
        <f t="shared" si="106"/>
        <v>NHH UMS category A</v>
      </c>
      <c r="D65" s="1" t="str">
        <f t="shared" si="107"/>
        <v/>
      </c>
      <c r="E65" s="1" t="str">
        <f t="shared" si="108"/>
        <v>Changes due to issue of Model version with DCP130,</v>
      </c>
      <c r="F65" s="1" t="str">
        <f t="shared" si="109"/>
        <v/>
      </c>
      <c r="G65" s="1" t="str">
        <f t="shared" si="110"/>
        <v/>
      </c>
      <c r="H65" s="1" t="str">
        <f t="shared" si="111"/>
        <v/>
      </c>
      <c r="I65" s="1" t="str">
        <f t="shared" si="112"/>
        <v/>
      </c>
      <c r="J65" s="1" t="str">
        <f t="shared" si="113"/>
        <v/>
      </c>
      <c r="K65" s="1" t="str">
        <f t="shared" si="114"/>
        <v/>
      </c>
      <c r="L65" s="1" t="str">
        <f t="shared" si="115"/>
        <v/>
      </c>
      <c r="M65" s="1" t="str">
        <f t="shared" si="116"/>
        <v/>
      </c>
      <c r="N65" s="1" t="str">
        <f t="shared" si="117"/>
        <v/>
      </c>
      <c r="O65" s="1" t="str">
        <f t="shared" si="118"/>
        <v/>
      </c>
      <c r="P65" s="1" t="str">
        <f t="shared" si="119"/>
        <v/>
      </c>
      <c r="Q65" s="1" t="str">
        <f t="shared" si="120"/>
        <v/>
      </c>
      <c r="R65" s="1" t="str">
        <f t="shared" si="121"/>
        <v/>
      </c>
      <c r="S65" s="1" t="str">
        <f t="shared" si="122"/>
        <v/>
      </c>
      <c r="T65" s="1" t="str">
        <f t="shared" si="123"/>
        <v/>
      </c>
      <c r="U65" s="1" t="str">
        <f t="shared" si="124"/>
        <v/>
      </c>
      <c r="V65" s="1" t="str">
        <f t="shared" si="125"/>
        <v/>
      </c>
      <c r="W65" s="1" t="str">
        <f t="shared" si="126"/>
        <v/>
      </c>
      <c r="X65" s="1" t="str">
        <f t="shared" si="127"/>
        <v/>
      </c>
      <c r="Y65" s="1" t="str">
        <f t="shared" si="128"/>
        <v/>
      </c>
      <c r="Z65" s="1" t="str">
        <f t="shared" si="129"/>
        <v/>
      </c>
      <c r="AA65" s="1" t="str">
        <f t="shared" si="130"/>
        <v/>
      </c>
      <c r="AB65" s="1" t="str">
        <f t="shared" si="131"/>
        <v/>
      </c>
      <c r="AC65" s="1" t="str">
        <f t="shared" si="132"/>
        <v/>
      </c>
      <c r="AD65" s="1" t="str">
        <f t="shared" si="133"/>
        <v/>
      </c>
      <c r="AE65" s="1" t="str">
        <f t="shared" si="134"/>
        <v/>
      </c>
      <c r="AF65" s="1" t="str">
        <f t="shared" si="135"/>
        <v/>
      </c>
      <c r="AG65" s="1" t="str">
        <f t="shared" si="136"/>
        <v/>
      </c>
      <c r="AH65" s="1" t="str">
        <f t="shared" si="137"/>
        <v/>
      </c>
      <c r="AI65" s="1" t="str">
        <f t="shared" si="138"/>
        <v/>
      </c>
      <c r="AJ65" s="1" t="str">
        <f t="shared" si="139"/>
        <v/>
      </c>
      <c r="AK65" s="1" t="str">
        <f t="shared" si="140"/>
        <v/>
      </c>
      <c r="AL65" s="1" t="str">
        <f t="shared" si="141"/>
        <v/>
      </c>
      <c r="AM65" s="1" t="str">
        <f t="shared" si="142"/>
        <v/>
      </c>
      <c r="AN65" s="1" t="str">
        <f t="shared" si="143"/>
        <v/>
      </c>
      <c r="AO65" s="1" t="str">
        <f t="shared" si="144"/>
        <v/>
      </c>
      <c r="AP65" s="1" t="str">
        <f t="shared" si="145"/>
        <v>Table 1076: allowed revenue,</v>
      </c>
      <c r="AQ65" s="1" t="str">
        <f t="shared" si="146"/>
        <v/>
      </c>
      <c r="AU65" s="1" t="str">
        <f t="shared" si="147"/>
        <v>Table 1076: allowed revenue,</v>
      </c>
      <c r="AV65" s="1" t="str">
        <f t="shared" si="148"/>
        <v>Changes due to issue of Model version with DCP130,</v>
      </c>
      <c r="AW65" s="1" t="str">
        <f t="shared" si="149"/>
        <v>Gone up mainly due to Table 1076: allowed revenue,</v>
      </c>
      <c r="AX65" s="1" t="str">
        <f t="shared" si="150"/>
        <v>Gone down mainly due to Changes due to issue of Model version with DCP130,</v>
      </c>
      <c r="AY65" s="1" t="str">
        <f t="shared" si="151"/>
        <v>Gone up mainly due to Table 1076: allowed revenue,</v>
      </c>
      <c r="AZ65" s="1" t="str">
        <f t="shared" si="152"/>
        <v>Gone down mainly due to Changes due to issue of Model version with DCP130,</v>
      </c>
    </row>
    <row r="66" spans="2:52" x14ac:dyDescent="0.25">
      <c r="B66" s="1" t="str">
        <f t="shared" si="106"/>
        <v>NHH UMS category B</v>
      </c>
      <c r="D66" s="1" t="str">
        <f t="shared" si="107"/>
        <v/>
      </c>
      <c r="E66" s="1" t="str">
        <f t="shared" si="108"/>
        <v>Changes due to issue of Model version with DCP130,</v>
      </c>
      <c r="F66" s="1" t="str">
        <f t="shared" si="109"/>
        <v/>
      </c>
      <c r="G66" s="1" t="str">
        <f t="shared" si="110"/>
        <v/>
      </c>
      <c r="H66" s="1" t="str">
        <f t="shared" si="111"/>
        <v/>
      </c>
      <c r="I66" s="1" t="str">
        <f t="shared" si="112"/>
        <v/>
      </c>
      <c r="J66" s="1" t="str">
        <f t="shared" si="113"/>
        <v/>
      </c>
      <c r="K66" s="1" t="str">
        <f t="shared" si="114"/>
        <v/>
      </c>
      <c r="L66" s="1" t="str">
        <f t="shared" si="115"/>
        <v/>
      </c>
      <c r="M66" s="1" t="str">
        <f t="shared" si="116"/>
        <v/>
      </c>
      <c r="N66" s="1" t="str">
        <f t="shared" si="117"/>
        <v/>
      </c>
      <c r="O66" s="1" t="str">
        <f t="shared" si="118"/>
        <v/>
      </c>
      <c r="P66" s="1" t="str">
        <f t="shared" si="119"/>
        <v/>
      </c>
      <c r="Q66" s="1" t="str">
        <f t="shared" si="120"/>
        <v/>
      </c>
      <c r="R66" s="1" t="str">
        <f t="shared" si="121"/>
        <v/>
      </c>
      <c r="S66" s="1" t="str">
        <f t="shared" si="122"/>
        <v/>
      </c>
      <c r="T66" s="1" t="str">
        <f t="shared" si="123"/>
        <v/>
      </c>
      <c r="U66" s="1" t="str">
        <f t="shared" si="124"/>
        <v/>
      </c>
      <c r="V66" s="1" t="str">
        <f t="shared" si="125"/>
        <v/>
      </c>
      <c r="W66" s="1" t="str">
        <f t="shared" si="126"/>
        <v/>
      </c>
      <c r="X66" s="1" t="str">
        <f t="shared" si="127"/>
        <v/>
      </c>
      <c r="Y66" s="1" t="str">
        <f t="shared" si="128"/>
        <v/>
      </c>
      <c r="Z66" s="1" t="str">
        <f t="shared" si="129"/>
        <v/>
      </c>
      <c r="AA66" s="1" t="str">
        <f t="shared" si="130"/>
        <v/>
      </c>
      <c r="AB66" s="1" t="str">
        <f t="shared" si="131"/>
        <v>Table 1059: Otex,</v>
      </c>
      <c r="AC66" s="1" t="str">
        <f t="shared" si="132"/>
        <v/>
      </c>
      <c r="AD66" s="1" t="str">
        <f t="shared" si="133"/>
        <v/>
      </c>
      <c r="AE66" s="1" t="str">
        <f t="shared" si="134"/>
        <v/>
      </c>
      <c r="AF66" s="1" t="str">
        <f t="shared" si="135"/>
        <v/>
      </c>
      <c r="AG66" s="1" t="str">
        <f t="shared" si="136"/>
        <v/>
      </c>
      <c r="AH66" s="1" t="str">
        <f t="shared" si="137"/>
        <v/>
      </c>
      <c r="AI66" s="1" t="str">
        <f t="shared" si="138"/>
        <v/>
      </c>
      <c r="AJ66" s="1" t="str">
        <f t="shared" si="139"/>
        <v/>
      </c>
      <c r="AK66" s="1" t="str">
        <f t="shared" si="140"/>
        <v/>
      </c>
      <c r="AL66" s="1" t="str">
        <f t="shared" si="141"/>
        <v/>
      </c>
      <c r="AM66" s="1" t="str">
        <f t="shared" si="142"/>
        <v/>
      </c>
      <c r="AN66" s="1" t="str">
        <f t="shared" si="143"/>
        <v/>
      </c>
      <c r="AO66" s="1" t="str">
        <f t="shared" si="144"/>
        <v/>
      </c>
      <c r="AP66" s="1" t="str">
        <f t="shared" si="145"/>
        <v>Table 1076: allowed revenue,</v>
      </c>
      <c r="AQ66" s="1" t="str">
        <f t="shared" si="146"/>
        <v/>
      </c>
      <c r="AU66" s="1" t="str">
        <f t="shared" si="147"/>
        <v>Table 1059: Otex,Table 1076: allowed revenue,</v>
      </c>
      <c r="AV66" s="1" t="str">
        <f t="shared" si="148"/>
        <v>Changes due to issue of Model version with DCP130,</v>
      </c>
      <c r="AW66" s="1" t="str">
        <f t="shared" si="149"/>
        <v>Gone up mainly due to Table 1059: Otex,Table 1076: allowed revenue,</v>
      </c>
      <c r="AX66" s="1" t="str">
        <f t="shared" si="150"/>
        <v>Gone down mainly due to Changes due to issue of Model version with DCP130,</v>
      </c>
      <c r="AY66" s="1" t="str">
        <f t="shared" si="151"/>
        <v>Gone up mainly due to Table 1059: Otex,Table 1076: allowed revenue,</v>
      </c>
      <c r="AZ66" s="1" t="str">
        <f t="shared" si="152"/>
        <v>Gone down mainly due to Changes due to issue of Model version with DCP130,</v>
      </c>
    </row>
    <row r="67" spans="2:52" x14ac:dyDescent="0.25">
      <c r="B67" s="1" t="str">
        <f t="shared" si="106"/>
        <v>NHH UMS category C</v>
      </c>
      <c r="D67" s="1" t="str">
        <f t="shared" si="107"/>
        <v>Changes due to issue of Model version with DCP130,</v>
      </c>
      <c r="E67" s="1" t="str">
        <f t="shared" si="108"/>
        <v/>
      </c>
      <c r="F67" s="1" t="str">
        <f t="shared" si="109"/>
        <v/>
      </c>
      <c r="G67" s="1" t="str">
        <f t="shared" si="110"/>
        <v/>
      </c>
      <c r="H67" s="1" t="str">
        <f t="shared" si="111"/>
        <v/>
      </c>
      <c r="I67" s="1" t="str">
        <f t="shared" si="112"/>
        <v/>
      </c>
      <c r="J67" s="1" t="str">
        <f t="shared" si="113"/>
        <v/>
      </c>
      <c r="K67" s="1" t="str">
        <f t="shared" si="114"/>
        <v/>
      </c>
      <c r="L67" s="1" t="str">
        <f t="shared" si="115"/>
        <v/>
      </c>
      <c r="M67" s="1" t="str">
        <f t="shared" si="116"/>
        <v/>
      </c>
      <c r="N67" s="1" t="str">
        <f t="shared" si="117"/>
        <v/>
      </c>
      <c r="O67" s="1" t="str">
        <f t="shared" si="118"/>
        <v/>
      </c>
      <c r="P67" s="1" t="str">
        <f t="shared" si="119"/>
        <v/>
      </c>
      <c r="Q67" s="1" t="str">
        <f t="shared" si="120"/>
        <v/>
      </c>
      <c r="R67" s="1" t="str">
        <f t="shared" si="121"/>
        <v/>
      </c>
      <c r="S67" s="1" t="str">
        <f t="shared" si="122"/>
        <v/>
      </c>
      <c r="T67" s="1" t="str">
        <f t="shared" si="123"/>
        <v/>
      </c>
      <c r="U67" s="1" t="str">
        <f t="shared" si="124"/>
        <v/>
      </c>
      <c r="V67" s="1" t="str">
        <f t="shared" si="125"/>
        <v/>
      </c>
      <c r="W67" s="1" t="str">
        <f t="shared" si="126"/>
        <v/>
      </c>
      <c r="X67" s="1" t="str">
        <f t="shared" si="127"/>
        <v/>
      </c>
      <c r="Y67" s="1" t="str">
        <f t="shared" si="128"/>
        <v/>
      </c>
      <c r="Z67" s="1" t="str">
        <f t="shared" si="129"/>
        <v/>
      </c>
      <c r="AA67" s="1" t="str">
        <f t="shared" si="130"/>
        <v/>
      </c>
      <c r="AB67" s="1" t="str">
        <f t="shared" si="131"/>
        <v/>
      </c>
      <c r="AC67" s="1" t="str">
        <f t="shared" si="132"/>
        <v/>
      </c>
      <c r="AD67" s="1" t="str">
        <f t="shared" si="133"/>
        <v/>
      </c>
      <c r="AE67" s="1" t="str">
        <f t="shared" si="134"/>
        <v/>
      </c>
      <c r="AF67" s="1" t="str">
        <f t="shared" si="135"/>
        <v/>
      </c>
      <c r="AG67" s="1" t="str">
        <f t="shared" si="136"/>
        <v/>
      </c>
      <c r="AH67" s="1" t="str">
        <f t="shared" si="137"/>
        <v/>
      </c>
      <c r="AI67" s="1" t="str">
        <f t="shared" si="138"/>
        <v/>
      </c>
      <c r="AJ67" s="1" t="str">
        <f t="shared" si="139"/>
        <v/>
      </c>
      <c r="AK67" s="1" t="str">
        <f t="shared" si="140"/>
        <v/>
      </c>
      <c r="AL67" s="1" t="str">
        <f t="shared" si="141"/>
        <v/>
      </c>
      <c r="AM67" s="1" t="str">
        <f t="shared" si="142"/>
        <v/>
      </c>
      <c r="AN67" s="1" t="str">
        <f t="shared" si="143"/>
        <v>Table 1053: volumes and mpans etc forecast,</v>
      </c>
      <c r="AO67" s="1" t="str">
        <f t="shared" si="144"/>
        <v/>
      </c>
      <c r="AP67" s="1" t="str">
        <f t="shared" si="145"/>
        <v>Table 1076: allowed revenue,</v>
      </c>
      <c r="AQ67" s="1" t="str">
        <f t="shared" si="146"/>
        <v/>
      </c>
      <c r="AU67" s="1" t="str">
        <f t="shared" si="147"/>
        <v>Changes due to issue of Model version with DCP130,Table 1053: volumes and mpans etc forecast,Table 1076: allowed revenue,</v>
      </c>
      <c r="AV67" s="1" t="str">
        <f t="shared" si="148"/>
        <v/>
      </c>
      <c r="AW67" s="1" t="str">
        <f t="shared" si="149"/>
        <v>Gone up mainly due to Changes due to issue of Model version with DCP130,Table 1053: volumes and mpans etc forecast,Table 1076: allowed revenue,</v>
      </c>
      <c r="AX67" s="1" t="str">
        <f t="shared" si="150"/>
        <v>No factors contributing to greater than 2% downward change.</v>
      </c>
      <c r="AY67" s="1" t="str">
        <f t="shared" si="151"/>
        <v>Gone up mainly due to Changes due to issue of Model version with DCP130,Table 1053: volumes and mpans etc forecast,Table 1076: allowed revenue,</v>
      </c>
      <c r="AZ67" s="1" t="str">
        <f t="shared" si="152"/>
        <v xml:space="preserve">Gone down mainly due to </v>
      </c>
    </row>
    <row r="68" spans="2:52" x14ac:dyDescent="0.25">
      <c r="B68" s="1" t="str">
        <f t="shared" si="106"/>
        <v>NHH UMS category D</v>
      </c>
      <c r="D68" s="1" t="str">
        <f t="shared" si="107"/>
        <v/>
      </c>
      <c r="E68" s="1" t="str">
        <f t="shared" si="108"/>
        <v/>
      </c>
      <c r="F68" s="1" t="str">
        <f t="shared" si="109"/>
        <v/>
      </c>
      <c r="G68" s="1" t="str">
        <f t="shared" si="110"/>
        <v/>
      </c>
      <c r="H68" s="1" t="str">
        <f t="shared" si="111"/>
        <v/>
      </c>
      <c r="I68" s="1" t="str">
        <f t="shared" si="112"/>
        <v/>
      </c>
      <c r="J68" s="1" t="str">
        <f t="shared" si="113"/>
        <v/>
      </c>
      <c r="K68" s="1" t="str">
        <f t="shared" si="114"/>
        <v/>
      </c>
      <c r="L68" s="1" t="str">
        <f t="shared" si="115"/>
        <v/>
      </c>
      <c r="M68" s="1" t="str">
        <f t="shared" si="116"/>
        <v/>
      </c>
      <c r="N68" s="1" t="str">
        <f t="shared" si="117"/>
        <v/>
      </c>
      <c r="O68" s="1" t="str">
        <f t="shared" si="118"/>
        <v/>
      </c>
      <c r="P68" s="1" t="str">
        <f t="shared" si="119"/>
        <v/>
      </c>
      <c r="Q68" s="1" t="str">
        <f t="shared" si="120"/>
        <v/>
      </c>
      <c r="R68" s="1" t="str">
        <f t="shared" si="121"/>
        <v/>
      </c>
      <c r="S68" s="1" t="str">
        <f t="shared" si="122"/>
        <v/>
      </c>
      <c r="T68" s="1" t="str">
        <f t="shared" si="123"/>
        <v/>
      </c>
      <c r="U68" s="1" t="str">
        <f t="shared" si="124"/>
        <v/>
      </c>
      <c r="V68" s="1" t="str">
        <f t="shared" si="125"/>
        <v/>
      </c>
      <c r="W68" s="1" t="str">
        <f t="shared" si="126"/>
        <v/>
      </c>
      <c r="X68" s="1" t="str">
        <f t="shared" si="127"/>
        <v/>
      </c>
      <c r="Y68" s="1" t="str">
        <f t="shared" si="128"/>
        <v/>
      </c>
      <c r="Z68" s="1" t="str">
        <f t="shared" si="129"/>
        <v/>
      </c>
      <c r="AA68" s="1" t="str">
        <f t="shared" si="130"/>
        <v/>
      </c>
      <c r="AB68" s="1" t="str">
        <f t="shared" si="131"/>
        <v/>
      </c>
      <c r="AC68" s="1" t="str">
        <f t="shared" si="132"/>
        <v/>
      </c>
      <c r="AD68" s="1" t="str">
        <f t="shared" si="133"/>
        <v/>
      </c>
      <c r="AE68" s="1" t="str">
        <f t="shared" si="134"/>
        <v/>
      </c>
      <c r="AF68" s="1" t="str">
        <f t="shared" si="135"/>
        <v/>
      </c>
      <c r="AG68" s="1" t="str">
        <f t="shared" si="136"/>
        <v/>
      </c>
      <c r="AH68" s="1" t="str">
        <f t="shared" si="137"/>
        <v/>
      </c>
      <c r="AI68" s="1" t="str">
        <f t="shared" si="138"/>
        <v/>
      </c>
      <c r="AJ68" s="1" t="str">
        <f t="shared" si="139"/>
        <v/>
      </c>
      <c r="AK68" s="1" t="str">
        <f t="shared" si="140"/>
        <v/>
      </c>
      <c r="AL68" s="1" t="str">
        <f t="shared" si="141"/>
        <v/>
      </c>
      <c r="AM68" s="1" t="str">
        <f t="shared" si="142"/>
        <v/>
      </c>
      <c r="AN68" s="1" t="str">
        <f t="shared" si="143"/>
        <v/>
      </c>
      <c r="AO68" s="1" t="str">
        <f t="shared" si="144"/>
        <v/>
      </c>
      <c r="AP68" s="1" t="str">
        <f t="shared" si="145"/>
        <v/>
      </c>
      <c r="AQ68" s="1" t="str">
        <f t="shared" si="146"/>
        <v/>
      </c>
      <c r="AU68" s="1" t="str">
        <f t="shared" si="147"/>
        <v/>
      </c>
      <c r="AV68" s="1" t="str">
        <f t="shared" si="148"/>
        <v/>
      </c>
      <c r="AW68" s="1" t="str">
        <f t="shared" si="149"/>
        <v>No factors contributing to greater than 2% upward change.</v>
      </c>
      <c r="AX68" s="1" t="str">
        <f t="shared" si="150"/>
        <v>No factors contributing to greater than 2% downward change.</v>
      </c>
      <c r="AY68" s="1" t="str">
        <f t="shared" si="151"/>
        <v xml:space="preserve">Gone up mainly due to </v>
      </c>
      <c r="AZ68" s="1" t="str">
        <f t="shared" si="152"/>
        <v xml:space="preserve">Gone down mainly due to </v>
      </c>
    </row>
    <row r="69" spans="2:52" x14ac:dyDescent="0.25">
      <c r="B69" s="1" t="str">
        <f t="shared" si="106"/>
        <v>LV UMS (Pseudo HH Metered)</v>
      </c>
      <c r="D69" s="1" t="str">
        <f t="shared" si="107"/>
        <v/>
      </c>
      <c r="E69" s="1" t="str">
        <f t="shared" si="108"/>
        <v/>
      </c>
      <c r="F69" s="1" t="str">
        <f t="shared" si="109"/>
        <v/>
      </c>
      <c r="G69" s="1" t="str">
        <f t="shared" si="110"/>
        <v/>
      </c>
      <c r="H69" s="1" t="str">
        <f t="shared" si="111"/>
        <v/>
      </c>
      <c r="I69" s="1" t="str">
        <f t="shared" si="112"/>
        <v/>
      </c>
      <c r="J69" s="1" t="str">
        <f t="shared" si="113"/>
        <v/>
      </c>
      <c r="K69" s="1" t="str">
        <f t="shared" si="114"/>
        <v/>
      </c>
      <c r="L69" s="1" t="str">
        <f t="shared" si="115"/>
        <v/>
      </c>
      <c r="M69" s="1" t="str">
        <f t="shared" si="116"/>
        <v/>
      </c>
      <c r="N69" s="1" t="str">
        <f t="shared" si="117"/>
        <v/>
      </c>
      <c r="O69" s="1" t="str">
        <f t="shared" si="118"/>
        <v/>
      </c>
      <c r="P69" s="1" t="str">
        <f t="shared" si="119"/>
        <v/>
      </c>
      <c r="Q69" s="1" t="str">
        <f t="shared" si="120"/>
        <v/>
      </c>
      <c r="R69" s="1" t="str">
        <f t="shared" si="121"/>
        <v/>
      </c>
      <c r="S69" s="1" t="str">
        <f t="shared" si="122"/>
        <v/>
      </c>
      <c r="T69" s="1" t="str">
        <f t="shared" si="123"/>
        <v/>
      </c>
      <c r="U69" s="1" t="str">
        <f t="shared" si="124"/>
        <v/>
      </c>
      <c r="V69" s="1" t="str">
        <f t="shared" si="125"/>
        <v/>
      </c>
      <c r="W69" s="1" t="str">
        <f t="shared" si="126"/>
        <v/>
      </c>
      <c r="X69" s="1" t="str">
        <f t="shared" si="127"/>
        <v/>
      </c>
      <c r="Y69" s="1" t="str">
        <f t="shared" si="128"/>
        <v/>
      </c>
      <c r="Z69" s="1" t="str">
        <f t="shared" si="129"/>
        <v/>
      </c>
      <c r="AA69" s="1" t="str">
        <f t="shared" si="130"/>
        <v/>
      </c>
      <c r="AB69" s="1" t="str">
        <f t="shared" si="131"/>
        <v>Table 1059: Otex,</v>
      </c>
      <c r="AC69" s="1" t="str">
        <f t="shared" si="132"/>
        <v/>
      </c>
      <c r="AD69" s="1" t="str">
        <f t="shared" si="133"/>
        <v/>
      </c>
      <c r="AE69" s="1" t="str">
        <f t="shared" si="134"/>
        <v/>
      </c>
      <c r="AF69" s="1" t="str">
        <f t="shared" si="135"/>
        <v/>
      </c>
      <c r="AG69" s="1" t="str">
        <f t="shared" si="136"/>
        <v/>
      </c>
      <c r="AH69" s="1" t="str">
        <f t="shared" si="137"/>
        <v/>
      </c>
      <c r="AI69" s="1" t="str">
        <f t="shared" si="138"/>
        <v/>
      </c>
      <c r="AJ69" s="1" t="str">
        <f t="shared" si="139"/>
        <v/>
      </c>
      <c r="AK69" s="1" t="str">
        <f t="shared" si="140"/>
        <v/>
      </c>
      <c r="AL69" s="1" t="str">
        <f t="shared" si="141"/>
        <v/>
      </c>
      <c r="AM69" s="1" t="str">
        <f t="shared" si="142"/>
        <v/>
      </c>
      <c r="AN69" s="1" t="str">
        <f t="shared" si="143"/>
        <v>Table 1053: volumes and mpans etc forecast,</v>
      </c>
      <c r="AO69" s="1" t="str">
        <f t="shared" si="144"/>
        <v/>
      </c>
      <c r="AP69" s="1" t="str">
        <f t="shared" si="145"/>
        <v>Table 1076: allowed revenue,</v>
      </c>
      <c r="AQ69" s="1" t="str">
        <f t="shared" si="146"/>
        <v/>
      </c>
      <c r="AU69" s="1" t="str">
        <f t="shared" si="147"/>
        <v>Table 1059: Otex,Table 1053: volumes and mpans etc forecast,Table 1076: allowed revenue,</v>
      </c>
      <c r="AV69" s="1" t="str">
        <f t="shared" si="148"/>
        <v/>
      </c>
      <c r="AW69" s="1" t="str">
        <f t="shared" si="149"/>
        <v>Gone up mainly due to Table 1059: Otex,Table 1053: volumes and mpans etc forecast,Table 1076: allowed revenue,</v>
      </c>
      <c r="AX69" s="1" t="str">
        <f t="shared" si="150"/>
        <v>No factors contributing to greater than 2% downward change.</v>
      </c>
      <c r="AY69" s="1" t="str">
        <f t="shared" si="151"/>
        <v>Gone up mainly due to Table 1059: Otex,Table 1053: volumes and mpans etc forecast,Table 1076: allowed revenue,</v>
      </c>
      <c r="AZ69" s="1" t="str">
        <f t="shared" si="152"/>
        <v xml:space="preserve">Gone down mainly due to </v>
      </c>
    </row>
  </sheetData>
  <mergeCells count="61"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  <mergeCell ref="D4:E4"/>
    <mergeCell ref="D50:E50"/>
    <mergeCell ref="F4:G4"/>
    <mergeCell ref="F50:G50"/>
    <mergeCell ref="D27:E27"/>
    <mergeCell ref="F27:G27"/>
    <mergeCell ref="AL50:AM50"/>
    <mergeCell ref="Z50:AA50"/>
    <mergeCell ref="AB50:AC50"/>
    <mergeCell ref="AD50:AE50"/>
    <mergeCell ref="AF50:AG50"/>
    <mergeCell ref="AH50:AI50"/>
    <mergeCell ref="AJ50:AK50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Z4:AA4"/>
    <mergeCell ref="AB4:AC4"/>
    <mergeCell ref="AD4:AE4"/>
    <mergeCell ref="AF4:AG4"/>
    <mergeCell ref="AH4:AI4"/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abSelected="1" topLeftCell="J1" zoomScale="80" zoomScaleNormal="80" workbookViewId="0">
      <selection activeCell="P22" sqref="P22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12" style="42" bestFit="1" customWidth="1"/>
    <col min="4" max="4" width="5.85546875" style="42" customWidth="1"/>
    <col min="5" max="7" width="10.28515625" style="42" bestFit="1" customWidth="1"/>
    <col min="8" max="8" width="13.140625" style="42" bestFit="1" customWidth="1"/>
    <col min="9" max="9" width="15.85546875" style="42" bestFit="1" customWidth="1"/>
    <col min="10" max="10" width="14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65.85546875" style="42" bestFit="1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96</v>
      </c>
    </row>
    <row r="4" spans="1:17" ht="45.75" customHeight="1" x14ac:dyDescent="0.2">
      <c r="B4" s="76" t="s">
        <v>81</v>
      </c>
      <c r="C4" s="77"/>
      <c r="D4" s="77"/>
      <c r="E4" s="77"/>
      <c r="F4" s="77"/>
      <c r="G4" s="77"/>
      <c r="H4" s="77"/>
      <c r="I4" s="77"/>
      <c r="J4" s="77"/>
      <c r="K4" s="77"/>
      <c r="L4" s="78"/>
      <c r="M4" s="79" t="s">
        <v>36</v>
      </c>
      <c r="N4" s="80"/>
      <c r="O4" s="81"/>
      <c r="P4" s="81"/>
      <c r="Q4" s="82"/>
    </row>
    <row r="5" spans="1:17" ht="45.75" customHeight="1" thickBot="1" x14ac:dyDescent="0.25">
      <c r="A5" s="43"/>
      <c r="B5" s="44"/>
      <c r="C5" s="44" t="s">
        <v>37</v>
      </c>
      <c r="D5" s="44" t="s">
        <v>38</v>
      </c>
      <c r="E5" s="44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44" t="s">
        <v>44</v>
      </c>
      <c r="K5" s="44" t="s">
        <v>45</v>
      </c>
      <c r="L5" s="44" t="s">
        <v>46</v>
      </c>
      <c r="M5" s="44" t="s">
        <v>47</v>
      </c>
      <c r="N5" s="44" t="s">
        <v>48</v>
      </c>
      <c r="O5" s="44" t="s">
        <v>49</v>
      </c>
      <c r="P5" s="44" t="s">
        <v>50</v>
      </c>
      <c r="Q5" s="44" t="s">
        <v>51</v>
      </c>
    </row>
    <row r="6" spans="1:17" ht="43.5" thickBot="1" x14ac:dyDescent="0.25">
      <c r="A6" s="43"/>
      <c r="B6" s="45" t="s">
        <v>14</v>
      </c>
      <c r="C6" s="46"/>
      <c r="D6" s="47">
        <f>VLOOKUP($B6,[1]Tariffs!$A$15:$I$42,3,FALSE)</f>
        <v>1</v>
      </c>
      <c r="E6" s="65">
        <f ca="1">VLOOKUP($B6,[1]Tariffs!$A$15:$I$42,4,FALSE)</f>
        <v>3.355</v>
      </c>
      <c r="F6" s="65">
        <f>VLOOKUP($B6,[1]Tariffs!$A$15:$I$42,5,FALSE)</f>
        <v>0</v>
      </c>
      <c r="G6" s="65">
        <f>VLOOKUP($B6,[1]Tariffs!$A$15:$I$42,6,FALSE)</f>
        <v>0</v>
      </c>
      <c r="H6" s="65">
        <f ca="1">VLOOKUP($B6,[1]Tariffs!$A$15:$I$42,7,FALSE)</f>
        <v>4.09</v>
      </c>
      <c r="I6" s="65">
        <f>VLOOKUP($B6,[1]Tariffs!$A$15:$I$42,8,FALSE)</f>
        <v>0</v>
      </c>
      <c r="J6" s="65">
        <f>VLOOKUP($B6,[1]Tariffs!$A$15:$I$42,9,FALSE)</f>
        <v>0</v>
      </c>
      <c r="K6" s="65">
        <f>I6</f>
        <v>0</v>
      </c>
      <c r="L6" s="60"/>
      <c r="M6" s="63">
        <f ca="1">VLOOKUP(B6,[1]Summary!$A$57:$J$150,9,FALSE)</f>
        <v>3.7895836932865219</v>
      </c>
      <c r="N6" s="48">
        <f ca="1">VLOOKUP(B6,[2]Summary!$A$56:$I$137,9,FALSE)</f>
        <v>3.1545827325462996</v>
      </c>
      <c r="O6" s="59">
        <f ca="1">M6/N6-1</f>
        <v>0.20129475578142952</v>
      </c>
      <c r="P6" s="49">
        <f ca="1">VLOOKUP(B6,[1]Summary!$A$57:$J$150,10,FALSE)</f>
        <v>130.17699706447394</v>
      </c>
      <c r="Q6" s="64" t="str">
        <f>'Detailed Breakdown'!AW52&amp;" and "&amp;'Detailed Breakdown'!AX52</f>
        <v>Gone up mainly due to Table 1053: volumes and mpans etc forecast,Table 1076: allowed revenue, and No factors contributing to greater than 2% downward change.</v>
      </c>
    </row>
    <row r="7" spans="1:17" ht="29.25" thickBot="1" x14ac:dyDescent="0.25">
      <c r="A7" s="43"/>
      <c r="B7" s="50" t="s">
        <v>15</v>
      </c>
      <c r="C7" s="51"/>
      <c r="D7" s="52">
        <f>VLOOKUP($B7,[1]Tariffs!$A$15:$I$42,3,FALSE)</f>
        <v>2</v>
      </c>
      <c r="E7" s="57">
        <f ca="1">VLOOKUP($B7,[1]Tariffs!$A$15:$I$42,4,FALSE)</f>
        <v>3.7120000000000002</v>
      </c>
      <c r="F7" s="57">
        <f ca="1">VLOOKUP($B7,[1]Tariffs!$A$15:$I$42,5,FALSE)</f>
        <v>0.26700000000000002</v>
      </c>
      <c r="G7" s="57">
        <f>VLOOKUP($B7,[1]Tariffs!$A$15:$I$42,6,FALSE)</f>
        <v>0</v>
      </c>
      <c r="H7" s="57">
        <f ca="1">VLOOKUP($B7,[1]Tariffs!$A$15:$I$42,7,FALSE)</f>
        <v>4.09</v>
      </c>
      <c r="I7" s="57">
        <f>VLOOKUP($B7,[1]Tariffs!$A$15:$I$42,8,FALSE)</f>
        <v>0</v>
      </c>
      <c r="J7" s="57">
        <f>VLOOKUP($B7,[1]Tariffs!$A$15:$I$42,9,FALSE)</f>
        <v>0</v>
      </c>
      <c r="K7" s="53">
        <f>I7</f>
        <v>0</v>
      </c>
      <c r="L7" s="61"/>
      <c r="M7" s="54">
        <f ca="1">VLOOKUP(B7,[1]Summary!$A$57:$J$150,9,FALSE)</f>
        <v>2.2151799743066425</v>
      </c>
      <c r="N7" s="54">
        <f ca="1">VLOOKUP(B7,[2]Summary!$A$56:$I$137,9,FALSE)</f>
        <v>1.8209152472595418</v>
      </c>
      <c r="O7" s="55">
        <f ca="1">M7/N7-1</f>
        <v>0.21652008661054656</v>
      </c>
      <c r="P7" s="56">
        <f ca="1">VLOOKUP(B7,[1]Summary!$A$57:$J$150,10,FALSE)</f>
        <v>135.29176469331631</v>
      </c>
      <c r="Q7" s="64" t="str">
        <f>'Detailed Breakdown'!AW53&amp;" and "&amp;'Detailed Breakdown'!AX53</f>
        <v>Gone up mainly due to Table 1076: allowed revenue, and No factors contributing to greater than 2% downward change.</v>
      </c>
    </row>
    <row r="8" spans="1:17" ht="57.75" thickBot="1" x14ac:dyDescent="0.25">
      <c r="A8" s="43"/>
      <c r="B8" s="50" t="s">
        <v>16</v>
      </c>
      <c r="C8" s="51"/>
      <c r="D8" s="52">
        <f>VLOOKUP($B8,[1]Tariffs!$A$15:$I$42,3,FALSE)</f>
        <v>2</v>
      </c>
      <c r="E8" s="57">
        <f ca="1">VLOOKUP($B8,[1]Tariffs!$A$15:$I$42,4,FALSE)</f>
        <v>0.28499999999999998</v>
      </c>
      <c r="F8" s="57">
        <f>VLOOKUP($B8,[1]Tariffs!$A$15:$I$42,5,FALSE)</f>
        <v>0</v>
      </c>
      <c r="G8" s="57">
        <f>VLOOKUP($B8,[1]Tariffs!$A$15:$I$42,6,FALSE)</f>
        <v>0</v>
      </c>
      <c r="H8" s="57">
        <f>VLOOKUP($B8,[1]Tariffs!$A$15:$I$42,7,FALSE)</f>
        <v>0</v>
      </c>
      <c r="I8" s="57">
        <f>VLOOKUP($B8,[1]Tariffs!$A$15:$I$42,8,FALSE)</f>
        <v>0</v>
      </c>
      <c r="J8" s="57">
        <f>VLOOKUP($B8,[1]Tariffs!$A$15:$I$42,9,FALSE)</f>
        <v>0</v>
      </c>
      <c r="K8" s="53">
        <f t="shared" ref="K8:K33" si="0">I8</f>
        <v>0</v>
      </c>
      <c r="L8" s="61"/>
      <c r="M8" s="54">
        <f ca="1">VLOOKUP(B8,[1]Summary!$A$57:$J$150,9,FALSE)</f>
        <v>0.28499999999999998</v>
      </c>
      <c r="N8" s="54">
        <f ca="1">VLOOKUP(B8,[2]Summary!$A$56:$I$137,9,FALSE)</f>
        <v>0.23200000000000004</v>
      </c>
      <c r="O8" s="55">
        <f t="shared" ref="O8:O33" ca="1" si="1">M8/N8-1</f>
        <v>0.22844827586206873</v>
      </c>
      <c r="P8" s="56" t="str">
        <f ca="1">VLOOKUP(B8,[1]Summary!$A$57:$J$150,10,FALSE)</f>
        <v/>
      </c>
      <c r="Q8" s="64" t="str">
        <f>'Detailed Breakdown'!AW54&amp;" and "&amp;'Detailed Breakdown'!AX54</f>
        <v>Gone up mainly due to Table 1069: Peaking probabailities,Table 1053: volumes and mpans etc forecast,Table 1076: allowed revenue, and No factors contributing to greater than 2% downward change.</v>
      </c>
    </row>
    <row r="9" spans="1:17" ht="43.5" thickBot="1" x14ac:dyDescent="0.25">
      <c r="A9" s="43"/>
      <c r="B9" s="50" t="s">
        <v>17</v>
      </c>
      <c r="C9" s="51"/>
      <c r="D9" s="52">
        <f>VLOOKUP($B9,[1]Tariffs!$A$15:$I$42,3,FALSE)</f>
        <v>3</v>
      </c>
      <c r="E9" s="57">
        <f ca="1">VLOOKUP($B9,[1]Tariffs!$A$15:$I$42,4,FALSE)</f>
        <v>2.74</v>
      </c>
      <c r="F9" s="57">
        <f>VLOOKUP($B9,[1]Tariffs!$A$15:$I$42,5,FALSE)</f>
        <v>0</v>
      </c>
      <c r="G9" s="57">
        <f>VLOOKUP($B9,[1]Tariffs!$A$15:$I$42,6,FALSE)</f>
        <v>0</v>
      </c>
      <c r="H9" s="57">
        <f ca="1">VLOOKUP($B9,[1]Tariffs!$A$15:$I$42,7,FALSE)</f>
        <v>6.86</v>
      </c>
      <c r="I9" s="57">
        <f>VLOOKUP($B9,[1]Tariffs!$A$15:$I$42,8,FALSE)</f>
        <v>0</v>
      </c>
      <c r="J9" s="57">
        <f>VLOOKUP($B9,[1]Tariffs!$A$15:$I$42,9,FALSE)</f>
        <v>0</v>
      </c>
      <c r="K9" s="53">
        <f t="shared" si="0"/>
        <v>0</v>
      </c>
      <c r="L9" s="61"/>
      <c r="M9" s="54">
        <f ca="1">VLOOKUP(B9,[1]Summary!$A$57:$J$150,9,FALSE)</f>
        <v>2.9284418934827152</v>
      </c>
      <c r="N9" s="54">
        <f ca="1">VLOOKUP(B9,[2]Summary!$A$56:$I$137,9,FALSE)</f>
        <v>2.38710759882039</v>
      </c>
      <c r="O9" s="55">
        <f t="shared" ca="1" si="1"/>
        <v>0.22677414915432803</v>
      </c>
      <c r="P9" s="56">
        <f ca="1">VLOOKUP(B9,[1]Summary!$A$57:$J$150,10,FALSE)</f>
        <v>389.11335062359404</v>
      </c>
      <c r="Q9" s="64" t="str">
        <f>'Detailed Breakdown'!AW55&amp;" and "&amp;'Detailed Breakdown'!AX55</f>
        <v>Gone up mainly due to Table 1053: volumes and mpans etc forecast,Table 1076: allowed revenue, and Gone down mainly due to Table 1041: load characteristics (Load Factor),</v>
      </c>
    </row>
    <row r="10" spans="1:17" ht="29.25" thickBot="1" x14ac:dyDescent="0.25">
      <c r="A10" s="43"/>
      <c r="B10" s="50" t="s">
        <v>18</v>
      </c>
      <c r="C10" s="51"/>
      <c r="D10" s="52">
        <f>VLOOKUP($B10,[1]Tariffs!$A$15:$I$42,3,FALSE)</f>
        <v>4</v>
      </c>
      <c r="E10" s="57">
        <f ca="1">VLOOKUP($B10,[1]Tariffs!$A$15:$I$42,4,FALSE)</f>
        <v>3.427</v>
      </c>
      <c r="F10" s="57">
        <f ca="1">VLOOKUP($B10,[1]Tariffs!$A$15:$I$42,5,FALSE)</f>
        <v>0.31</v>
      </c>
      <c r="G10" s="57">
        <f>VLOOKUP($B10,[1]Tariffs!$A$15:$I$42,6,FALSE)</f>
        <v>0</v>
      </c>
      <c r="H10" s="57">
        <f ca="1">VLOOKUP($B10,[1]Tariffs!$A$15:$I$42,7,FALSE)</f>
        <v>6.86</v>
      </c>
      <c r="I10" s="57">
        <f>VLOOKUP($B10,[1]Tariffs!$A$15:$I$42,8,FALSE)</f>
        <v>0</v>
      </c>
      <c r="J10" s="57">
        <f>VLOOKUP($B10,[1]Tariffs!$A$15:$I$42,9,FALSE)</f>
        <v>0</v>
      </c>
      <c r="K10" s="53">
        <f t="shared" si="0"/>
        <v>0</v>
      </c>
      <c r="L10" s="61"/>
      <c r="M10" s="54">
        <f ca="1">VLOOKUP(B10,[1]Summary!$A$57:$J$150,9,FALSE)</f>
        <v>2.5342667613853251</v>
      </c>
      <c r="N10" s="54">
        <f ca="1">VLOOKUP(B10,[2]Summary!$A$56:$I$137,9,FALSE)</f>
        <v>2.0518130067300633</v>
      </c>
      <c r="O10" s="55">
        <f t="shared" ca="1" si="1"/>
        <v>0.23513534277869685</v>
      </c>
      <c r="P10" s="56">
        <f ca="1">VLOOKUP(B10,[1]Summary!$A$57:$J$150,10,FALSE)</f>
        <v>549.27788932803992</v>
      </c>
      <c r="Q10" s="64" t="str">
        <f>'Detailed Breakdown'!AW56&amp;" and "&amp;'Detailed Breakdown'!AX56</f>
        <v>Gone up mainly due to Table 1076: allowed revenue, and Gone down mainly due to Table 1041: load characteristics (Load Factor),</v>
      </c>
    </row>
    <row r="11" spans="1:17" ht="57.75" thickBot="1" x14ac:dyDescent="0.25">
      <c r="A11" s="43"/>
      <c r="B11" s="50" t="s">
        <v>19</v>
      </c>
      <c r="C11" s="51"/>
      <c r="D11" s="52">
        <f>VLOOKUP($B11,[1]Tariffs!$A$15:$I$42,3,FALSE)</f>
        <v>4</v>
      </c>
      <c r="E11" s="57">
        <f ca="1">VLOOKUP($B11,[1]Tariffs!$A$15:$I$42,4,FALSE)</f>
        <v>0.317</v>
      </c>
      <c r="F11" s="57">
        <f>VLOOKUP($B11,[1]Tariffs!$A$15:$I$42,5,FALSE)</f>
        <v>0</v>
      </c>
      <c r="G11" s="57">
        <f>VLOOKUP($B11,[1]Tariffs!$A$15:$I$42,6,FALSE)</f>
        <v>0</v>
      </c>
      <c r="H11" s="57">
        <f>VLOOKUP($B11,[1]Tariffs!$A$15:$I$42,7,FALSE)</f>
        <v>0</v>
      </c>
      <c r="I11" s="57">
        <f>VLOOKUP($B11,[1]Tariffs!$A$15:$I$42,8,FALSE)</f>
        <v>0</v>
      </c>
      <c r="J11" s="57">
        <f>VLOOKUP($B11,[1]Tariffs!$A$15:$I$42,9,FALSE)</f>
        <v>0</v>
      </c>
      <c r="K11" s="53">
        <f t="shared" si="0"/>
        <v>0</v>
      </c>
      <c r="L11" s="61"/>
      <c r="M11" s="54">
        <f ca="1">VLOOKUP(B11,[1]Summary!$A$57:$J$150,9,FALSE)</f>
        <v>0.317</v>
      </c>
      <c r="N11" s="54">
        <f ca="1">VLOOKUP(B11,[2]Summary!$A$56:$I$137,9,FALSE)</f>
        <v>0.25</v>
      </c>
      <c r="O11" s="55">
        <f t="shared" ca="1" si="1"/>
        <v>0.26800000000000002</v>
      </c>
      <c r="P11" s="56" t="str">
        <f ca="1">VLOOKUP(B11,[1]Summary!$A$57:$J$150,10,FALSE)</f>
        <v/>
      </c>
      <c r="Q11" s="64" t="str">
        <f>'Detailed Breakdown'!AW57&amp;" and "&amp;'Detailed Breakdown'!AX57</f>
        <v>Gone up mainly due to Table 1069: Peaking probabailities,Table 1053: volumes and mpans etc forecast,Table 1076: allowed revenue, and No factors contributing to greater than 2% downward change.</v>
      </c>
    </row>
    <row r="12" spans="1:17" ht="57.75" thickBot="1" x14ac:dyDescent="0.25">
      <c r="A12" s="43"/>
      <c r="B12" s="50" t="s">
        <v>20</v>
      </c>
      <c r="C12" s="51"/>
      <c r="D12" s="52" t="str">
        <f>VLOOKUP($B12,[1]Tariffs!$A$15:$I$42,3,FALSE)</f>
        <v>5-8</v>
      </c>
      <c r="E12" s="57">
        <f ca="1">VLOOKUP($B12,[1]Tariffs!$A$15:$I$42,4,FALSE)</f>
        <v>3.2730000000000001</v>
      </c>
      <c r="F12" s="57">
        <f ca="1">VLOOKUP($B12,[1]Tariffs!$A$15:$I$42,5,FALSE)</f>
        <v>0.21299999999999999</v>
      </c>
      <c r="G12" s="57">
        <f>VLOOKUP($B12,[1]Tariffs!$A$15:$I$42,6,FALSE)</f>
        <v>0</v>
      </c>
      <c r="H12" s="57">
        <f ca="1">VLOOKUP($B12,[1]Tariffs!$A$15:$I$42,7,FALSE)</f>
        <v>48.19</v>
      </c>
      <c r="I12" s="57">
        <f>VLOOKUP($B12,[1]Tariffs!$A$15:$I$42,8,FALSE)</f>
        <v>0</v>
      </c>
      <c r="J12" s="57">
        <f>VLOOKUP($B12,[1]Tariffs!$A$15:$I$42,9,FALSE)</f>
        <v>0</v>
      </c>
      <c r="K12" s="53">
        <f t="shared" si="0"/>
        <v>0</v>
      </c>
      <c r="L12" s="61"/>
      <c r="M12" s="54">
        <f ca="1">VLOOKUP(B12,[1]Summary!$A$57:$J$150,9,FALSE)</f>
        <v>2.7799931802420095</v>
      </c>
      <c r="N12" s="54">
        <f ca="1">VLOOKUP(B12,[2]Summary!$A$56:$I$137,9,FALSE)</f>
        <v>2.2245248670890452</v>
      </c>
      <c r="O12" s="55">
        <f t="shared" ca="1" si="1"/>
        <v>0.24970200215376126</v>
      </c>
      <c r="P12" s="56">
        <f ca="1">VLOOKUP(B12,[1]Summary!$A$57:$J$150,10,FALSE)</f>
        <v>2992.7008733726066</v>
      </c>
      <c r="Q12" s="64" t="str">
        <f>'Detailed Breakdown'!AW58&amp;" and "&amp;'Detailed Breakdown'!AX58</f>
        <v>Gone up mainly due to Table 1041: load characteristics (Coincidence Factor),Table 1053: volumes and mpans etc forecast,Table 1076: allowed revenue, and No factors contributing to greater than 2% downward change.</v>
      </c>
    </row>
    <row r="13" spans="1:17" ht="29.25" thickBot="1" x14ac:dyDescent="0.25">
      <c r="A13" s="43"/>
      <c r="B13" s="50" t="s">
        <v>21</v>
      </c>
      <c r="C13" s="51"/>
      <c r="D13" s="52" t="str">
        <f>VLOOKUP($B13,[1]Tariffs!$A$15:$I$42,3,FALSE)</f>
        <v>5-8</v>
      </c>
      <c r="E13" s="57">
        <f ca="1">VLOOKUP($B13,[1]Tariffs!$A$15:$I$42,4,FALSE)</f>
        <v>2.1190000000000002</v>
      </c>
      <c r="F13" s="57">
        <f ca="1">VLOOKUP($B13,[1]Tariffs!$A$15:$I$42,5,FALSE)</f>
        <v>0.13800000000000001</v>
      </c>
      <c r="G13" s="57">
        <f>VLOOKUP($B13,[1]Tariffs!$A$15:$I$42,6,FALSE)</f>
        <v>0</v>
      </c>
      <c r="H13" s="57">
        <f ca="1">VLOOKUP($B13,[1]Tariffs!$A$15:$I$42,7,FALSE)</f>
        <v>4.1399999999999997</v>
      </c>
      <c r="I13" s="57">
        <f>VLOOKUP($B13,[1]Tariffs!$A$15:$I$42,8,FALSE)</f>
        <v>0</v>
      </c>
      <c r="J13" s="57">
        <f>VLOOKUP($B13,[1]Tariffs!$A$15:$I$42,9,FALSE)</f>
        <v>0</v>
      </c>
      <c r="K13" s="53">
        <f t="shared" si="0"/>
        <v>0</v>
      </c>
      <c r="L13" s="61"/>
      <c r="M13" s="54" t="str">
        <f ca="1">VLOOKUP(B13,[1]Summary!$A$57:$J$150,9,FALSE)</f>
        <v/>
      </c>
      <c r="N13" s="54" t="str">
        <f ca="1">VLOOKUP(B13,[2]Summary!$A$56:$I$137,9,FALSE)</f>
        <v/>
      </c>
      <c r="O13" s="55" t="e">
        <f t="shared" ca="1" si="1"/>
        <v>#VALUE!</v>
      </c>
      <c r="P13" s="56" t="str">
        <f ca="1">VLOOKUP(B13,[1]Summary!$A$57:$J$150,10,FALSE)</f>
        <v/>
      </c>
      <c r="Q13" s="64" t="str">
        <f>'Detailed Breakdown'!AW59&amp;" and "&amp;'Detailed Breakdown'!AX59</f>
        <v>No factors contributing to greater than 2% upward change. and No factors contributing to greater than 2% downward change.</v>
      </c>
    </row>
    <row r="14" spans="1:17" ht="29.25" thickBot="1" x14ac:dyDescent="0.25">
      <c r="A14" s="43"/>
      <c r="B14" s="50" t="s">
        <v>22</v>
      </c>
      <c r="C14" s="51"/>
      <c r="D14" s="52" t="str">
        <f>VLOOKUP($B14,[1]Tariffs!$A$15:$I$42,3,FALSE)</f>
        <v>5-8</v>
      </c>
      <c r="E14" s="57">
        <f ca="1">VLOOKUP($B14,[1]Tariffs!$A$15:$I$42,4,FALSE)</f>
        <v>2.363</v>
      </c>
      <c r="F14" s="57">
        <f ca="1">VLOOKUP($B14,[1]Tariffs!$A$15:$I$42,5,FALSE)</f>
        <v>0.156</v>
      </c>
      <c r="G14" s="57">
        <f>VLOOKUP($B14,[1]Tariffs!$A$15:$I$42,6,FALSE)</f>
        <v>0</v>
      </c>
      <c r="H14" s="57">
        <f ca="1">VLOOKUP($B14,[1]Tariffs!$A$15:$I$42,7,FALSE)</f>
        <v>137.80000000000001</v>
      </c>
      <c r="I14" s="57">
        <f>VLOOKUP($B14,[1]Tariffs!$A$15:$I$42,8,FALSE)</f>
        <v>0</v>
      </c>
      <c r="J14" s="57">
        <f>VLOOKUP($B14,[1]Tariffs!$A$15:$I$42,9,FALSE)</f>
        <v>0</v>
      </c>
      <c r="K14" s="53">
        <f t="shared" si="0"/>
        <v>0</v>
      </c>
      <c r="L14" s="61"/>
      <c r="M14" s="54">
        <f ca="1">VLOOKUP(B14,[1]Summary!$A$57:$J$150,9,FALSE)</f>
        <v>2.7234764882175826</v>
      </c>
      <c r="N14" s="54">
        <f ca="1">VLOOKUP(B14,[2]Summary!$A$56:$I$137,9,FALSE)</f>
        <v>2.123302545947193</v>
      </c>
      <c r="O14" s="55">
        <f t="shared" ca="1" si="1"/>
        <v>0.28266058617786638</v>
      </c>
      <c r="P14" s="56">
        <f ca="1">VLOOKUP(B14,[1]Summary!$A$57:$J$150,10,FALSE)</f>
        <v>1634.8254096457358</v>
      </c>
      <c r="Q14" s="64" t="str">
        <f>'Detailed Breakdown'!AW60&amp;" and "&amp;'Detailed Breakdown'!AX60</f>
        <v>Gone up mainly due to Table 1076: allowed revenue, and No factors contributing to greater than 2% downward change.</v>
      </c>
    </row>
    <row r="15" spans="1:17" ht="43.5" thickBot="1" x14ac:dyDescent="0.25">
      <c r="A15" s="43"/>
      <c r="B15" s="50" t="s">
        <v>23</v>
      </c>
      <c r="C15" s="51"/>
      <c r="D15" s="52">
        <f>VLOOKUP($B15,[1]Tariffs!$A$15:$I$42,3,FALSE)</f>
        <v>0</v>
      </c>
      <c r="E15" s="57">
        <f ca="1">VLOOKUP($B15,[1]Tariffs!$A$15:$I$42,4,FALSE)</f>
        <v>16.457999999999998</v>
      </c>
      <c r="F15" s="57">
        <f ca="1">VLOOKUP($B15,[1]Tariffs!$A$15:$I$42,5,FALSE)</f>
        <v>1.367</v>
      </c>
      <c r="G15" s="57">
        <f ca="1">VLOOKUP($B15,[1]Tariffs!$A$15:$I$42,6,FALSE)</f>
        <v>0.16300000000000001</v>
      </c>
      <c r="H15" s="57">
        <f ca="1">VLOOKUP($B15,[1]Tariffs!$A$15:$I$42,7,FALSE)</f>
        <v>10.66</v>
      </c>
      <c r="I15" s="57">
        <f ca="1">VLOOKUP($B15,[1]Tariffs!$A$15:$I$42,8,FALSE)</f>
        <v>2.74</v>
      </c>
      <c r="J15" s="57">
        <f ca="1">VLOOKUP($B15,[1]Tariffs!$A$15:$I$42,9,FALSE)</f>
        <v>0.55100000000000005</v>
      </c>
      <c r="K15" s="53">
        <f t="shared" ca="1" si="0"/>
        <v>2.74</v>
      </c>
      <c r="L15" s="62"/>
      <c r="M15" s="54">
        <f ca="1">VLOOKUP(B15,[1]Summary!$A$57:$J$150,9,FALSE)</f>
        <v>2.6606124880527529</v>
      </c>
      <c r="N15" s="54">
        <f ca="1">VLOOKUP(B15,[2]Summary!$A$56:$I$137,9,FALSE)</f>
        <v>2.153095949439956</v>
      </c>
      <c r="O15" s="55">
        <f t="shared" ca="1" si="1"/>
        <v>0.23571478026550907</v>
      </c>
      <c r="P15" s="56">
        <f ca="1">VLOOKUP(B15,[1]Summary!$A$57:$J$150,10,FALSE)</f>
        <v>11344.846068373135</v>
      </c>
      <c r="Q15" s="64" t="str">
        <f>'Detailed Breakdown'!AW61&amp;" and "&amp;'Detailed Breakdown'!AX61</f>
        <v>Gone up mainly due to Table 1053: volumes and mpans etc forecast,Table 1076: allowed revenue, and No factors contributing to greater than 2% downward change.</v>
      </c>
    </row>
    <row r="16" spans="1:17" ht="29.25" thickBot="1" x14ac:dyDescent="0.25">
      <c r="A16" s="43"/>
      <c r="B16" s="50" t="s">
        <v>24</v>
      </c>
      <c r="C16" s="51"/>
      <c r="D16" s="52">
        <f>VLOOKUP($B16,[1]Tariffs!$A$15:$I$42,3,FALSE)</f>
        <v>0</v>
      </c>
      <c r="E16" s="57">
        <f ca="1">VLOOKUP($B16,[1]Tariffs!$A$15:$I$42,4,FALSE)</f>
        <v>12.451000000000001</v>
      </c>
      <c r="F16" s="57">
        <f ca="1">VLOOKUP($B16,[1]Tariffs!$A$15:$I$42,5,FALSE)</f>
        <v>1.0169999999999999</v>
      </c>
      <c r="G16" s="57">
        <f ca="1">VLOOKUP($B16,[1]Tariffs!$A$15:$I$42,6,FALSE)</f>
        <v>0.122</v>
      </c>
      <c r="H16" s="57">
        <f ca="1">VLOOKUP($B16,[1]Tariffs!$A$15:$I$42,7,FALSE)</f>
        <v>7.7</v>
      </c>
      <c r="I16" s="57">
        <f ca="1">VLOOKUP($B16,[1]Tariffs!$A$15:$I$42,8,FALSE)</f>
        <v>3.2</v>
      </c>
      <c r="J16" s="57">
        <f ca="1">VLOOKUP($B16,[1]Tariffs!$A$15:$I$42,9,FALSE)</f>
        <v>0.48599999999999999</v>
      </c>
      <c r="K16" s="53">
        <f t="shared" ca="1" si="0"/>
        <v>3.2</v>
      </c>
      <c r="L16" s="62"/>
      <c r="M16" s="54">
        <f ca="1">VLOOKUP(B16,[1]Summary!$A$57:$J$150,9,FALSE)</f>
        <v>2.619918050343951</v>
      </c>
      <c r="N16" s="54">
        <f ca="1">VLOOKUP(B16,[2]Summary!$A$56:$I$137,9,FALSE)</f>
        <v>2.699566668697595</v>
      </c>
      <c r="O16" s="55">
        <f t="shared" ca="1" si="1"/>
        <v>-2.9504223502681781E-2</v>
      </c>
      <c r="P16" s="56">
        <f ca="1">VLOOKUP(B16,[1]Summary!$A$57:$J$150,10,FALSE)</f>
        <v>12116.06527696492</v>
      </c>
      <c r="Q16" s="64" t="str">
        <f>'Detailed Breakdown'!AW62&amp;" and "&amp;'Detailed Breakdown'!AX62</f>
        <v>Gone up mainly due to Table 1076: allowed revenue, and Gone down mainly due to Table 1053: volumes and mpans etc forecast,</v>
      </c>
    </row>
    <row r="17" spans="1:17" ht="43.5" thickBot="1" x14ac:dyDescent="0.25">
      <c r="A17" s="43"/>
      <c r="B17" s="50" t="s">
        <v>25</v>
      </c>
      <c r="C17" s="51"/>
      <c r="D17" s="52">
        <f>VLOOKUP($B17,[1]Tariffs!$A$15:$I$42,3,FALSE)</f>
        <v>0</v>
      </c>
      <c r="E17" s="57">
        <f ca="1">VLOOKUP($B17,[1]Tariffs!$A$15:$I$42,4,FALSE)</f>
        <v>12.468999999999999</v>
      </c>
      <c r="F17" s="57">
        <f ca="1">VLOOKUP($B17,[1]Tariffs!$A$15:$I$42,5,FALSE)</f>
        <v>1.002</v>
      </c>
      <c r="G17" s="57">
        <f ca="1">VLOOKUP($B17,[1]Tariffs!$A$15:$I$42,6,FALSE)</f>
        <v>0.11600000000000001</v>
      </c>
      <c r="H17" s="57">
        <f ca="1">VLOOKUP($B17,[1]Tariffs!$A$15:$I$42,7,FALSE)</f>
        <v>85.89</v>
      </c>
      <c r="I17" s="57">
        <f ca="1">VLOOKUP($B17,[1]Tariffs!$A$15:$I$42,8,FALSE)</f>
        <v>3.24</v>
      </c>
      <c r="J17" s="57">
        <f ca="1">VLOOKUP($B17,[1]Tariffs!$A$15:$I$42,9,FALSE)</f>
        <v>0.38500000000000001</v>
      </c>
      <c r="K17" s="53">
        <f t="shared" ca="1" si="0"/>
        <v>3.24</v>
      </c>
      <c r="L17" s="62"/>
      <c r="M17" s="54">
        <f ca="1">VLOOKUP(B17,[1]Summary!$A$57:$J$150,9,FALSE)</f>
        <v>1.9278511588471472</v>
      </c>
      <c r="N17" s="54">
        <f ca="1">VLOOKUP(B17,[2]Summary!$A$56:$I$137,9,FALSE)</f>
        <v>1.5395718572690638</v>
      </c>
      <c r="O17" s="55">
        <f t="shared" ca="1" si="1"/>
        <v>0.25219953180153887</v>
      </c>
      <c r="P17" s="56">
        <f ca="1">VLOOKUP(B17,[1]Summary!$A$57:$J$150,10,FALSE)</f>
        <v>72401.54338727615</v>
      </c>
      <c r="Q17" s="64" t="str">
        <f>'Detailed Breakdown'!AW63&amp;" and "&amp;'Detailed Breakdown'!AX63</f>
        <v>Gone up mainly due to Table 1053: volumes and mpans etc forecast,Table 1076: allowed revenue, and No factors contributing to greater than 2% downward change.</v>
      </c>
    </row>
    <row r="18" spans="1:17" ht="29.25" thickBot="1" x14ac:dyDescent="0.25">
      <c r="A18" s="43"/>
      <c r="B18" s="50" t="s">
        <v>26</v>
      </c>
      <c r="C18" s="51"/>
      <c r="D18" s="52">
        <f>VLOOKUP($B18,[1]Tariffs!$A$15:$I$42,3,FALSE)</f>
        <v>0</v>
      </c>
      <c r="E18" s="57">
        <f ca="1">VLOOKUP($B18,[1]Tariffs!$A$15:$I$42,4,FALSE)</f>
        <v>10.56</v>
      </c>
      <c r="F18" s="57">
        <f ca="1">VLOOKUP($B18,[1]Tariffs!$A$15:$I$42,5,FALSE)</f>
        <v>0.84599999999999997</v>
      </c>
      <c r="G18" s="57">
        <f ca="1">VLOOKUP($B18,[1]Tariffs!$A$15:$I$42,6,FALSE)</f>
        <v>0.10100000000000001</v>
      </c>
      <c r="H18" s="57">
        <f ca="1">VLOOKUP($B18,[1]Tariffs!$A$15:$I$42,7,FALSE)</f>
        <v>85.89</v>
      </c>
      <c r="I18" s="57">
        <f ca="1">VLOOKUP($B18,[1]Tariffs!$A$15:$I$42,8,FALSE)</f>
        <v>2.54</v>
      </c>
      <c r="J18" s="57">
        <f ca="1">VLOOKUP($B18,[1]Tariffs!$A$15:$I$42,9,FALSE)</f>
        <v>0.35099999999999998</v>
      </c>
      <c r="K18" s="53">
        <f t="shared" ca="1" si="0"/>
        <v>2.54</v>
      </c>
      <c r="L18" s="62"/>
      <c r="M18" s="54" t="str">
        <f ca="1">VLOOKUP(B18,[1]Summary!$A$57:$J$150,9,FALSE)</f>
        <v/>
      </c>
      <c r="N18" s="54" t="str">
        <f ca="1">VLOOKUP(B18,[2]Summary!$A$56:$I$137,9,FALSE)</f>
        <v/>
      </c>
      <c r="O18" s="55" t="e">
        <f t="shared" ca="1" si="1"/>
        <v>#VALUE!</v>
      </c>
      <c r="P18" s="56" t="str">
        <f ca="1">VLOOKUP(B18,[1]Summary!$A$57:$J$150,10,FALSE)</f>
        <v/>
      </c>
      <c r="Q18" s="64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43.5" thickBot="1" x14ac:dyDescent="0.25">
      <c r="A19" s="43"/>
      <c r="B19" s="50" t="s">
        <v>82</v>
      </c>
      <c r="C19" s="51"/>
      <c r="D19" s="52">
        <f>VLOOKUP($B19,[1]Tariffs!$A$15:$I$42,3,FALSE)</f>
        <v>8</v>
      </c>
      <c r="E19" s="57">
        <f ca="1">VLOOKUP($B19,[1]Tariffs!$A$15:$I$42,4,FALSE)</f>
        <v>2.6349999999999998</v>
      </c>
      <c r="F19" s="57">
        <f>VLOOKUP($B19,[1]Tariffs!$A$15:$I$42,5,FALSE)</f>
        <v>0</v>
      </c>
      <c r="G19" s="57">
        <f>VLOOKUP($B19,[1]Tariffs!$A$15:$I$42,6,FALSE)</f>
        <v>0</v>
      </c>
      <c r="H19" s="57">
        <f>VLOOKUP($B19,[1]Tariffs!$A$15:$I$42,7,FALSE)</f>
        <v>0</v>
      </c>
      <c r="I19" s="57">
        <f>VLOOKUP($B19,[1]Tariffs!$A$15:$I$42,8,FALSE)</f>
        <v>0</v>
      </c>
      <c r="J19" s="57">
        <f>VLOOKUP($B19,[1]Tariffs!$A$15:$I$42,9,FALSE)</f>
        <v>0</v>
      </c>
      <c r="K19" s="53">
        <f t="shared" si="0"/>
        <v>0</v>
      </c>
      <c r="L19" s="62"/>
      <c r="M19" s="54">
        <f ca="1">VLOOKUP(B19,[1]Summary!$A$57:$J$150,9,FALSE)</f>
        <v>2.6349999999999998</v>
      </c>
      <c r="N19" s="54">
        <v>3.5610000000000004</v>
      </c>
      <c r="O19" s="55">
        <f t="shared" ca="1" si="1"/>
        <v>-0.26003931479921383</v>
      </c>
      <c r="P19" s="56" t="str">
        <f ca="1">VLOOKUP(B19,[1]Summary!$A$57:$J$150,10,FALSE)</f>
        <v/>
      </c>
      <c r="Q19" s="64" t="str">
        <f>'Detailed Breakdown'!AW65&amp;" and "&amp;'Detailed Breakdown'!AX65</f>
        <v>Gone up mainly due to Table 1076: allowed revenue, and Gone down mainly due to Changes due to issue of Model version with DCP130,</v>
      </c>
    </row>
    <row r="20" spans="1:17" ht="43.5" thickBot="1" x14ac:dyDescent="0.25">
      <c r="A20" s="43"/>
      <c r="B20" s="50" t="s">
        <v>83</v>
      </c>
      <c r="C20" s="51"/>
      <c r="D20" s="52">
        <f>VLOOKUP($B20,[1]Tariffs!$A$15:$I$42,3,FALSE)</f>
        <v>1</v>
      </c>
      <c r="E20" s="57">
        <f ca="1">VLOOKUP($B20,[1]Tariffs!$A$15:$I$42,4,FALSE)</f>
        <v>3.0430000000000001</v>
      </c>
      <c r="F20" s="57">
        <f>VLOOKUP($B20,[1]Tariffs!$A$15:$I$42,5,FALSE)</f>
        <v>0</v>
      </c>
      <c r="G20" s="57">
        <f>VLOOKUP($B20,[1]Tariffs!$A$15:$I$42,6,FALSE)</f>
        <v>0</v>
      </c>
      <c r="H20" s="57">
        <f>VLOOKUP($B20,[1]Tariffs!$A$15:$I$42,7,FALSE)</f>
        <v>0</v>
      </c>
      <c r="I20" s="57">
        <f>VLOOKUP($B20,[1]Tariffs!$A$15:$I$42,8,FALSE)</f>
        <v>0</v>
      </c>
      <c r="J20" s="57">
        <f>VLOOKUP($B20,[1]Tariffs!$A$15:$I$42,9,FALSE)</f>
        <v>0</v>
      </c>
      <c r="K20" s="53">
        <f t="shared" si="0"/>
        <v>0</v>
      </c>
      <c r="L20" s="62"/>
      <c r="M20" s="54">
        <f ca="1">VLOOKUP(B20,[1]Summary!$A$57:$J$150,9,FALSE)</f>
        <v>3.0430000000000001</v>
      </c>
      <c r="N20" s="54">
        <v>3.5610000000000004</v>
      </c>
      <c r="O20" s="55">
        <f t="shared" ca="1" si="1"/>
        <v>-0.14546475709070494</v>
      </c>
      <c r="P20" s="56" t="str">
        <f ca="1">VLOOKUP(B20,[1]Summary!$A$57:$J$150,10,FALSE)</f>
        <v/>
      </c>
      <c r="Q20" s="64" t="str">
        <f>'Detailed Breakdown'!AW66&amp;" and "&amp;'Detailed Breakdown'!AX66</f>
        <v>Gone up mainly due to Table 1059: Otex,Table 1076: allowed revenue, and Gone down mainly due to Changes due to issue of Model version with DCP130,</v>
      </c>
    </row>
    <row r="21" spans="1:17" ht="57.75" thickBot="1" x14ac:dyDescent="0.25">
      <c r="A21" s="43"/>
      <c r="B21" s="50" t="s">
        <v>84</v>
      </c>
      <c r="C21" s="51"/>
      <c r="D21" s="52">
        <f>VLOOKUP($B21,[1]Tariffs!$A$15:$I$42,3,FALSE)</f>
        <v>1</v>
      </c>
      <c r="E21" s="57">
        <f ca="1">VLOOKUP($B21,[1]Tariffs!$A$15:$I$42,4,FALSE)</f>
        <v>4.9790000000000001</v>
      </c>
      <c r="F21" s="57">
        <f>VLOOKUP($B21,[1]Tariffs!$A$15:$I$42,5,FALSE)</f>
        <v>0</v>
      </c>
      <c r="G21" s="57">
        <f>VLOOKUP($B21,[1]Tariffs!$A$15:$I$42,6,FALSE)</f>
        <v>0</v>
      </c>
      <c r="H21" s="57">
        <f>VLOOKUP($B21,[1]Tariffs!$A$15:$I$42,7,FALSE)</f>
        <v>0</v>
      </c>
      <c r="I21" s="57">
        <f>VLOOKUP($B21,[1]Tariffs!$A$15:$I$42,8,FALSE)</f>
        <v>0</v>
      </c>
      <c r="J21" s="57">
        <f>VLOOKUP($B21,[1]Tariffs!$A$15:$I$42,9,FALSE)</f>
        <v>0</v>
      </c>
      <c r="K21" s="53">
        <f t="shared" si="0"/>
        <v>0</v>
      </c>
      <c r="L21" s="62"/>
      <c r="M21" s="54">
        <f ca="1">VLOOKUP(B21,[1]Summary!$A$57:$J$150,9,FALSE)</f>
        <v>4.9790000000000001</v>
      </c>
      <c r="N21" s="54">
        <v>3.5610000000000004</v>
      </c>
      <c r="O21" s="55">
        <f t="shared" ca="1" si="1"/>
        <v>0.3982027520359448</v>
      </c>
      <c r="P21" s="56" t="str">
        <f ca="1">VLOOKUP(B21,[1]Summary!$A$57:$J$150,10,FALSE)</f>
        <v/>
      </c>
      <c r="Q21" s="64" t="str">
        <f>'Detailed Breakdown'!AW67&amp;" and "&amp;'Detailed Breakdown'!AX67</f>
        <v>Gone up mainly due to Changes due to issue of Model version with DCP130,Table 1053: volumes and mpans etc forecast,Table 1076: allowed revenue, and No factors contributing to greater than 2% downward change.</v>
      </c>
    </row>
    <row r="22" spans="1:17" ht="43.5" thickBot="1" x14ac:dyDescent="0.25">
      <c r="A22" s="43"/>
      <c r="B22" s="50" t="s">
        <v>85</v>
      </c>
      <c r="C22" s="51"/>
      <c r="D22" s="52">
        <f>VLOOKUP($B22,[1]Tariffs!$A$15:$I$42,3,FALSE)</f>
        <v>1</v>
      </c>
      <c r="E22" s="57">
        <f ca="1">VLOOKUP($B22,[1]Tariffs!$A$15:$I$42,4,FALSE)</f>
        <v>2.3410000000000002</v>
      </c>
      <c r="F22" s="57">
        <f>VLOOKUP($B22,[1]Tariffs!$A$15:$I$42,5,FALSE)</f>
        <v>0</v>
      </c>
      <c r="G22" s="57">
        <f>VLOOKUP($B22,[1]Tariffs!$A$15:$I$42,6,FALSE)</f>
        <v>0</v>
      </c>
      <c r="H22" s="57">
        <f>VLOOKUP($B22,[1]Tariffs!$A$15:$I$42,7,FALSE)</f>
        <v>0</v>
      </c>
      <c r="I22" s="57">
        <f>VLOOKUP($B22,[1]Tariffs!$A$15:$I$42,8,FALSE)</f>
        <v>0</v>
      </c>
      <c r="J22" s="57">
        <f>VLOOKUP($B22,[1]Tariffs!$A$15:$I$42,9,FALSE)</f>
        <v>0</v>
      </c>
      <c r="K22" s="53">
        <f t="shared" si="0"/>
        <v>0</v>
      </c>
      <c r="L22" s="61"/>
      <c r="M22" s="54">
        <f ca="1">E22</f>
        <v>2.3410000000000002</v>
      </c>
      <c r="N22" s="54">
        <v>3.5610000000000004</v>
      </c>
      <c r="O22" s="55">
        <f t="shared" ca="1" si="1"/>
        <v>-0.34260039314799218</v>
      </c>
      <c r="P22" s="56" t="str">
        <f ca="1">VLOOKUP(B22,[1]Summary!$A$57:$J$150,10,FALSE)</f>
        <v/>
      </c>
      <c r="Q22" s="64" t="str">
        <f>'Detailed Breakdown'!AW65&amp;" and "&amp;'Detailed Breakdown'!AX65</f>
        <v>Gone up mainly due to Table 1076: allowed revenue, and Gone down mainly due to Changes due to issue of Model version with DCP130,</v>
      </c>
    </row>
    <row r="23" spans="1:17" ht="42.75" x14ac:dyDescent="0.2">
      <c r="A23" s="43"/>
      <c r="B23" s="50" t="s">
        <v>27</v>
      </c>
      <c r="C23" s="51"/>
      <c r="D23" s="52">
        <f>VLOOKUP($B23,[1]Tariffs!$A$15:$I$42,3,FALSE)</f>
        <v>0</v>
      </c>
      <c r="E23" s="57">
        <f ca="1">VLOOKUP($B23,[1]Tariffs!$A$15:$I$42,4,FALSE)</f>
        <v>42.645000000000003</v>
      </c>
      <c r="F23" s="57">
        <f ca="1">VLOOKUP($B23,[1]Tariffs!$A$15:$I$42,5,FALSE)</f>
        <v>2.5459999999999998</v>
      </c>
      <c r="G23" s="57">
        <f ca="1">VLOOKUP($B23,[1]Tariffs!$A$15:$I$42,6,FALSE)</f>
        <v>0.95899999999999996</v>
      </c>
      <c r="H23" s="57">
        <f>VLOOKUP($B23,[1]Tariffs!$A$15:$I$42,7,FALSE)</f>
        <v>0</v>
      </c>
      <c r="I23" s="57">
        <f>VLOOKUP($B23,[1]Tariffs!$A$15:$I$42,8,FALSE)</f>
        <v>0</v>
      </c>
      <c r="J23" s="57">
        <f>VLOOKUP($B23,[1]Tariffs!$A$15:$I$42,9,FALSE)</f>
        <v>0</v>
      </c>
      <c r="K23" s="53">
        <f t="shared" si="0"/>
        <v>0</v>
      </c>
      <c r="L23" s="61"/>
      <c r="M23" s="54">
        <f ca="1">VLOOKUP(B23,[1]Summary!$A$57:$J$150,9,FALSE)</f>
        <v>3.0714759447239737</v>
      </c>
      <c r="N23" s="54">
        <f ca="1">VLOOKUP(B23,[2]Summary!$A$56:$I$137,9,FALSE)</f>
        <v>3.3219424925126133</v>
      </c>
      <c r="O23" s="55">
        <f t="shared" ca="1" si="1"/>
        <v>-7.5397617012687879E-2</v>
      </c>
      <c r="P23" s="56" t="str">
        <f ca="1">VLOOKUP(B23,[1]Summary!$A$57:$J$150,10,FALSE)</f>
        <v/>
      </c>
      <c r="Q23" s="64" t="str">
        <f>'Detailed Breakdown'!AW66&amp;" and "&amp;'Detailed Breakdown'!AX66</f>
        <v>Gone up mainly due to Table 1059: Otex,Table 1076: allowed revenue, and Gone down mainly due to Changes due to issue of Model version with DCP130,</v>
      </c>
    </row>
    <row r="24" spans="1:17" ht="15" customHeight="1" x14ac:dyDescent="0.2">
      <c r="A24" s="43"/>
      <c r="B24" s="50" t="s">
        <v>52</v>
      </c>
      <c r="C24" s="51"/>
      <c r="D24" s="52">
        <f>VLOOKUP($B24,[1]Tariffs!$A$15:$I$42,3,FALSE)</f>
        <v>8</v>
      </c>
      <c r="E24" s="57">
        <f ca="1">VLOOKUP($B24,[1]Tariffs!$A$15:$I$42,4,FALSE)</f>
        <v>-0.78600000000000003</v>
      </c>
      <c r="F24" s="57">
        <f>VLOOKUP($B24,[1]Tariffs!$A$15:$I$42,5,FALSE)</f>
        <v>0</v>
      </c>
      <c r="G24" s="57">
        <f>VLOOKUP($B24,[1]Tariffs!$A$15:$I$42,6,FALSE)</f>
        <v>0</v>
      </c>
      <c r="H24" s="57">
        <f ca="1">VLOOKUP($B24,[1]Tariffs!$A$15:$I$42,7,FALSE)</f>
        <v>0</v>
      </c>
      <c r="I24" s="57">
        <f>VLOOKUP($B24,[1]Tariffs!$A$15:$I$42,8,FALSE)</f>
        <v>0</v>
      </c>
      <c r="J24" s="57">
        <f>VLOOKUP($B24,[1]Tariffs!$A$15:$I$42,9,FALSE)</f>
        <v>0</v>
      </c>
      <c r="K24" s="53">
        <f t="shared" si="0"/>
        <v>0</v>
      </c>
      <c r="L24" s="61"/>
      <c r="M24" s="54">
        <f ca="1">VLOOKUP(B24,[1]Summary!$A$57:$J$150,9,FALSE)</f>
        <v>-0.78600000000000014</v>
      </c>
      <c r="N24" s="54">
        <f ca="1">VLOOKUP(B24,[2]Summary!$A$56:$I$137,9,FALSE)</f>
        <v>-0.7</v>
      </c>
      <c r="O24" s="55">
        <f t="shared" ca="1" si="1"/>
        <v>0.12285714285714322</v>
      </c>
      <c r="P24" s="56" t="str">
        <f ca="1">VLOOKUP(B24,[1]Summary!$A$57:$J$150,10,FALSE)</f>
        <v/>
      </c>
      <c r="Q24" s="58"/>
    </row>
    <row r="25" spans="1:17" ht="15" customHeight="1" x14ac:dyDescent="0.2">
      <c r="A25" s="43"/>
      <c r="B25" s="50" t="s">
        <v>53</v>
      </c>
      <c r="C25" s="51"/>
      <c r="D25" s="52">
        <f>VLOOKUP($B25,[1]Tariffs!$A$15:$I$42,3,FALSE)</f>
        <v>8</v>
      </c>
      <c r="E25" s="57">
        <f ca="1">VLOOKUP($B25,[1]Tariffs!$A$15:$I$42,4,FALSE)</f>
        <v>-0.72</v>
      </c>
      <c r="F25" s="57">
        <f>VLOOKUP($B25,[1]Tariffs!$A$15:$I$42,5,FALSE)</f>
        <v>0</v>
      </c>
      <c r="G25" s="57">
        <f>VLOOKUP($B25,[1]Tariffs!$A$15:$I$42,6,FALSE)</f>
        <v>0</v>
      </c>
      <c r="H25" s="57">
        <f ca="1">VLOOKUP($B25,[1]Tariffs!$A$15:$I$42,7,FALSE)</f>
        <v>0</v>
      </c>
      <c r="I25" s="57">
        <f>VLOOKUP($B25,[1]Tariffs!$A$15:$I$42,8,FALSE)</f>
        <v>0</v>
      </c>
      <c r="J25" s="57">
        <f>VLOOKUP($B25,[1]Tariffs!$A$15:$I$42,9,FALSE)</f>
        <v>0</v>
      </c>
      <c r="K25" s="53">
        <f t="shared" si="0"/>
        <v>0</v>
      </c>
      <c r="L25" s="61"/>
      <c r="M25" s="54" t="str">
        <f ca="1">VLOOKUP(B25,[1]Summary!$A$57:$J$150,9,FALSE)</f>
        <v/>
      </c>
      <c r="N25" s="54" t="str">
        <f ca="1">VLOOKUP(B25,[2]Summary!$A$56:$I$137,9,FALSE)</f>
        <v/>
      </c>
      <c r="O25" s="55" t="e">
        <f t="shared" ca="1" si="1"/>
        <v>#VALUE!</v>
      </c>
      <c r="P25" s="56" t="str">
        <f ca="1">VLOOKUP(B25,[1]Summary!$A$57:$J$150,10,FALSE)</f>
        <v/>
      </c>
      <c r="Q25" s="58"/>
    </row>
    <row r="26" spans="1:17" x14ac:dyDescent="0.2">
      <c r="A26" s="43"/>
      <c r="B26" s="50" t="s">
        <v>54</v>
      </c>
      <c r="C26" s="51"/>
      <c r="D26" s="52">
        <f>VLOOKUP($B26,[1]Tariffs!$A$15:$I$42,3,FALSE)</f>
        <v>0</v>
      </c>
      <c r="E26" s="57">
        <f ca="1">VLOOKUP($B26,[1]Tariffs!$A$15:$I$42,4,FALSE)</f>
        <v>-0.78600000000000003</v>
      </c>
      <c r="F26" s="57">
        <f>VLOOKUP($B26,[1]Tariffs!$A$15:$I$42,5,FALSE)</f>
        <v>0</v>
      </c>
      <c r="G26" s="57">
        <f>VLOOKUP($B26,[1]Tariffs!$A$15:$I$42,6,FALSE)</f>
        <v>0</v>
      </c>
      <c r="H26" s="57">
        <f ca="1">VLOOKUP($B26,[1]Tariffs!$A$15:$I$42,7,FALSE)</f>
        <v>0</v>
      </c>
      <c r="I26" s="57">
        <f>VLOOKUP($B26,[1]Tariffs!$A$15:$I$42,8,FALSE)</f>
        <v>0</v>
      </c>
      <c r="J26" s="57">
        <f ca="1">VLOOKUP($B26,[1]Tariffs!$A$15:$I$42,9,FALSE)</f>
        <v>0.25800000000000001</v>
      </c>
      <c r="K26" s="53">
        <f t="shared" si="0"/>
        <v>0</v>
      </c>
      <c r="L26" s="61"/>
      <c r="M26" s="54">
        <f ca="1">VLOOKUP(B26,[1]Summary!$A$57:$J$150,9,FALSE)</f>
        <v>-0.77365097638656088</v>
      </c>
      <c r="N26" s="54">
        <f ca="1">VLOOKUP(B26,[2]Summary!$A$56:$I$137,9,FALSE)</f>
        <v>-0.69952787325678401</v>
      </c>
      <c r="O26" s="55">
        <f t="shared" ca="1" si="1"/>
        <v>0.10596161491704792</v>
      </c>
      <c r="P26" s="56" t="str">
        <f ca="1">VLOOKUP(B26,[1]Summary!$A$57:$J$150,10,FALSE)</f>
        <v/>
      </c>
      <c r="Q26" s="58"/>
    </row>
    <row r="27" spans="1:17" ht="15" customHeight="1" x14ac:dyDescent="0.2">
      <c r="A27" s="43"/>
      <c r="B27" s="50" t="s">
        <v>55</v>
      </c>
      <c r="C27" s="51"/>
      <c r="D27" s="52">
        <f>VLOOKUP($B27,[1]Tariffs!$A$15:$I$42,3,FALSE)</f>
        <v>0</v>
      </c>
      <c r="E27" s="57">
        <f ca="1">VLOOKUP($B27,[1]Tariffs!$A$15:$I$42,4,FALSE)</f>
        <v>-6.3390000000000004</v>
      </c>
      <c r="F27" s="57">
        <f ca="1">VLOOKUP($B27,[1]Tariffs!$A$15:$I$42,5,FALSE)</f>
        <v>-0.61199999999999999</v>
      </c>
      <c r="G27" s="57">
        <f ca="1">VLOOKUP($B27,[1]Tariffs!$A$15:$I$42,6,FALSE)</f>
        <v>-0.10199999999999999</v>
      </c>
      <c r="H27" s="57">
        <f ca="1">VLOOKUP($B27,[1]Tariffs!$A$15:$I$42,7,FALSE)</f>
        <v>0</v>
      </c>
      <c r="I27" s="57">
        <f>VLOOKUP($B27,[1]Tariffs!$A$15:$I$42,8,FALSE)</f>
        <v>0</v>
      </c>
      <c r="J27" s="57">
        <f ca="1">VLOOKUP($B27,[1]Tariffs!$A$15:$I$42,9,FALSE)</f>
        <v>0.25800000000000001</v>
      </c>
      <c r="K27" s="53">
        <f t="shared" si="0"/>
        <v>0</v>
      </c>
      <c r="L27" s="61"/>
      <c r="M27" s="54">
        <f ca="1">VLOOKUP(B27,[1]Summary!$A$57:$J$150,9,FALSE)</f>
        <v>-0.76865137791222937</v>
      </c>
      <c r="N27" s="54">
        <f ca="1">VLOOKUP(B27,[2]Summary!$A$56:$I$137,9,FALSE)</f>
        <v>-0.69825598529010013</v>
      </c>
      <c r="O27" s="55">
        <f t="shared" ca="1" si="1"/>
        <v>0.1008160246458647</v>
      </c>
      <c r="P27" s="56" t="str">
        <f ca="1">VLOOKUP(B27,[1]Summary!$A$57:$J$150,10,FALSE)</f>
        <v/>
      </c>
      <c r="Q27" s="58"/>
    </row>
    <row r="28" spans="1:17" ht="15" customHeight="1" x14ac:dyDescent="0.2">
      <c r="A28" s="43"/>
      <c r="B28" s="50" t="s">
        <v>56</v>
      </c>
      <c r="C28" s="51"/>
      <c r="D28" s="52">
        <f>VLOOKUP($B28,[1]Tariffs!$A$15:$I$42,3,FALSE)</f>
        <v>0</v>
      </c>
      <c r="E28" s="57">
        <f ca="1">VLOOKUP($B28,[1]Tariffs!$A$15:$I$42,4,FALSE)</f>
        <v>-0.72</v>
      </c>
      <c r="F28" s="57">
        <f>VLOOKUP($B28,[1]Tariffs!$A$15:$I$42,5,FALSE)</f>
        <v>0</v>
      </c>
      <c r="G28" s="57">
        <f>VLOOKUP($B28,[1]Tariffs!$A$15:$I$42,6,FALSE)</f>
        <v>0</v>
      </c>
      <c r="H28" s="57">
        <f ca="1">VLOOKUP($B28,[1]Tariffs!$A$15:$I$42,7,FALSE)</f>
        <v>0</v>
      </c>
      <c r="I28" s="57">
        <f>VLOOKUP($B28,[1]Tariffs!$A$15:$I$42,8,FALSE)</f>
        <v>0</v>
      </c>
      <c r="J28" s="57">
        <f ca="1">VLOOKUP($B28,[1]Tariffs!$A$15:$I$42,9,FALSE)</f>
        <v>0.22500000000000001</v>
      </c>
      <c r="K28" s="53">
        <f t="shared" si="0"/>
        <v>0</v>
      </c>
      <c r="L28" s="61"/>
      <c r="M28" s="54" t="str">
        <f ca="1">VLOOKUP(B28,[1]Summary!$A$57:$J$150,9,FALSE)</f>
        <v/>
      </c>
      <c r="N28" s="54" t="str">
        <f ca="1">VLOOKUP(B28,[2]Summary!$A$56:$I$137,9,FALSE)</f>
        <v/>
      </c>
      <c r="O28" s="55" t="e">
        <f t="shared" ca="1" si="1"/>
        <v>#VALUE!</v>
      </c>
      <c r="P28" s="56" t="str">
        <f ca="1">VLOOKUP(B28,[1]Summary!$A$57:$J$150,10,FALSE)</f>
        <v/>
      </c>
      <c r="Q28" s="58"/>
    </row>
    <row r="29" spans="1:17" ht="15" customHeight="1" x14ac:dyDescent="0.2">
      <c r="A29" s="43"/>
      <c r="B29" s="50" t="s">
        <v>57</v>
      </c>
      <c r="C29" s="51"/>
      <c r="D29" s="52">
        <f>VLOOKUP($B29,[1]Tariffs!$A$15:$I$42,3,FALSE)</f>
        <v>0</v>
      </c>
      <c r="E29" s="57">
        <f ca="1">VLOOKUP($B29,[1]Tariffs!$A$15:$I$42,4,FALSE)</f>
        <v>-5.8029999999999999</v>
      </c>
      <c r="F29" s="57">
        <f ca="1">VLOOKUP($B29,[1]Tariffs!$A$15:$I$42,5,FALSE)</f>
        <v>-0.56100000000000005</v>
      </c>
      <c r="G29" s="57">
        <f ca="1">VLOOKUP($B29,[1]Tariffs!$A$15:$I$42,6,FALSE)</f>
        <v>-9.6000000000000002E-2</v>
      </c>
      <c r="H29" s="57">
        <f ca="1">VLOOKUP($B29,[1]Tariffs!$A$15:$I$42,7,FALSE)</f>
        <v>0</v>
      </c>
      <c r="I29" s="57">
        <f>VLOOKUP($B29,[1]Tariffs!$A$15:$I$42,8,FALSE)</f>
        <v>0</v>
      </c>
      <c r="J29" s="57">
        <f ca="1">VLOOKUP($B29,[1]Tariffs!$A$15:$I$42,9,FALSE)</f>
        <v>0.22500000000000001</v>
      </c>
      <c r="K29" s="53">
        <f t="shared" si="0"/>
        <v>0</v>
      </c>
      <c r="L29" s="61"/>
      <c r="M29" s="54">
        <f ca="1">VLOOKUP(B29,[1]Summary!$A$57:$J$150,9,FALSE)</f>
        <v>-1.1660949454416774</v>
      </c>
      <c r="N29" s="54">
        <f ca="1">VLOOKUP(B29,[2]Summary!$A$56:$I$137,9,FALSE)</f>
        <v>-1.2692750242954323</v>
      </c>
      <c r="O29" s="55">
        <f t="shared" ca="1" si="1"/>
        <v>-8.1290561051596821E-2</v>
      </c>
      <c r="P29" s="56" t="str">
        <f ca="1">VLOOKUP(B29,[1]Summary!$A$57:$J$150,10,FALSE)</f>
        <v/>
      </c>
      <c r="Q29" s="58"/>
    </row>
    <row r="30" spans="1:17" x14ac:dyDescent="0.2">
      <c r="A30" s="43"/>
      <c r="B30" s="50" t="s">
        <v>58</v>
      </c>
      <c r="C30" s="51"/>
      <c r="D30" s="52">
        <f>VLOOKUP($B30,[1]Tariffs!$A$15:$I$42,3,FALSE)</f>
        <v>0</v>
      </c>
      <c r="E30" s="57">
        <f ca="1">VLOOKUP($B30,[1]Tariffs!$A$15:$I$42,4,FALSE)</f>
        <v>-0.48599999999999999</v>
      </c>
      <c r="F30" s="57">
        <f>VLOOKUP($B30,[1]Tariffs!$A$15:$I$42,5,FALSE)</f>
        <v>0</v>
      </c>
      <c r="G30" s="57">
        <f>VLOOKUP($B30,[1]Tariffs!$A$15:$I$42,6,FALSE)</f>
        <v>0</v>
      </c>
      <c r="H30" s="57">
        <f ca="1">VLOOKUP($B30,[1]Tariffs!$A$15:$I$42,7,FALSE)</f>
        <v>36.92</v>
      </c>
      <c r="I30" s="57">
        <f>VLOOKUP($B30,[1]Tariffs!$A$15:$I$42,8,FALSE)</f>
        <v>0</v>
      </c>
      <c r="J30" s="57">
        <f ca="1">VLOOKUP($B30,[1]Tariffs!$A$15:$I$42,9,FALSE)</f>
        <v>0.183</v>
      </c>
      <c r="K30" s="53">
        <f t="shared" si="0"/>
        <v>0</v>
      </c>
      <c r="L30" s="61"/>
      <c r="M30" s="54">
        <f ca="1">VLOOKUP(B30,[1]Summary!$A$57:$J$150,9,FALSE)</f>
        <v>-0.47957775019043269</v>
      </c>
      <c r="N30" s="54">
        <f ca="1">VLOOKUP(B30,[2]Summary!$A$56:$I$137,9,FALSE)</f>
        <v>-0.42037890262328431</v>
      </c>
      <c r="O30" s="55">
        <f t="shared" ca="1" si="1"/>
        <v>0.1408225940876926</v>
      </c>
      <c r="P30" s="56">
        <f ca="1">VLOOKUP(B30,[1]Summary!$A$57:$J$150,10,FALSE)</f>
        <v>-10869.234536</v>
      </c>
      <c r="Q30" s="58"/>
    </row>
    <row r="31" spans="1:17" x14ac:dyDescent="0.2">
      <c r="A31" s="43"/>
      <c r="B31" s="50" t="s">
        <v>59</v>
      </c>
      <c r="C31" s="51"/>
      <c r="D31" s="52">
        <f>VLOOKUP($B31,[1]Tariffs!$A$15:$I$42,3,FALSE)</f>
        <v>0</v>
      </c>
      <c r="E31" s="57">
        <f ca="1">VLOOKUP($B31,[1]Tariffs!$A$15:$I$42,4,FALSE)</f>
        <v>-3.8820000000000001</v>
      </c>
      <c r="F31" s="57">
        <f ca="1">VLOOKUP($B31,[1]Tariffs!$A$15:$I$42,5,FALSE)</f>
        <v>-0.375</v>
      </c>
      <c r="G31" s="57">
        <f ca="1">VLOOKUP($B31,[1]Tariffs!$A$15:$I$42,6,FALSE)</f>
        <v>-7.2999999999999995E-2</v>
      </c>
      <c r="H31" s="57">
        <f ca="1">VLOOKUP($B31,[1]Tariffs!$A$15:$I$42,7,FALSE)</f>
        <v>36.92</v>
      </c>
      <c r="I31" s="57">
        <f>VLOOKUP($B31,[1]Tariffs!$A$15:$I$42,8,FALSE)</f>
        <v>0</v>
      </c>
      <c r="J31" s="57">
        <f ca="1">VLOOKUP($B31,[1]Tariffs!$A$15:$I$42,9,FALSE)</f>
        <v>0.183</v>
      </c>
      <c r="K31" s="53">
        <f t="shared" si="0"/>
        <v>0</v>
      </c>
      <c r="L31" s="61"/>
      <c r="M31" s="54">
        <f ca="1">VLOOKUP(B31,[1]Summary!$A$57:$J$150,9,FALSE)</f>
        <v>-0.48638145018356094</v>
      </c>
      <c r="N31" s="54">
        <f ca="1">VLOOKUP(B31,[2]Summary!$A$56:$I$137,9,FALSE)</f>
        <v>-0.42764595204373496</v>
      </c>
      <c r="O31" s="55">
        <f t="shared" ca="1" si="1"/>
        <v>0.13734608701222828</v>
      </c>
      <c r="P31" s="56">
        <f ca="1">VLOOKUP(B31,[1]Summary!$A$57:$J$150,10,FALSE)</f>
        <v>-23050.543596666663</v>
      </c>
      <c r="Q31" s="58"/>
    </row>
    <row r="32" spans="1:17" x14ac:dyDescent="0.2">
      <c r="A32" s="43"/>
      <c r="B32" s="50" t="s">
        <v>60</v>
      </c>
      <c r="C32" s="51"/>
      <c r="D32" s="52">
        <f>VLOOKUP($B32,[1]Tariffs!$A$15:$I$42,3,FALSE)</f>
        <v>0</v>
      </c>
      <c r="E32" s="57">
        <f ca="1">VLOOKUP($B32,[1]Tariffs!$A$15:$I$42,4,FALSE)</f>
        <v>-3.87</v>
      </c>
      <c r="F32" s="57">
        <f ca="1">VLOOKUP($B32,[1]Tariffs!$A$15:$I$42,5,FALSE)</f>
        <v>-0.374</v>
      </c>
      <c r="G32" s="57">
        <f ca="1">VLOOKUP($B32,[1]Tariffs!$A$15:$I$42,6,FALSE)</f>
        <v>-7.1999999999999995E-2</v>
      </c>
      <c r="H32" s="57">
        <f ca="1">VLOOKUP($B32,[1]Tariffs!$A$15:$I$42,7,FALSE)</f>
        <v>36.92</v>
      </c>
      <c r="I32" s="57">
        <f>VLOOKUP($B32,[1]Tariffs!$A$15:$I$42,8,FALSE)</f>
        <v>0</v>
      </c>
      <c r="J32" s="57">
        <f ca="1">VLOOKUP($B32,[1]Tariffs!$A$15:$I$42,9,FALSE)</f>
        <v>0.14499999999999999</v>
      </c>
      <c r="K32" s="53">
        <f t="shared" si="0"/>
        <v>0</v>
      </c>
      <c r="L32" s="61"/>
      <c r="M32" s="54" t="str">
        <f ca="1">VLOOKUP(B32,[1]Summary!$A$57:$J$150,9,FALSE)</f>
        <v/>
      </c>
      <c r="N32" s="54" t="str">
        <f ca="1">VLOOKUP(B32,[2]Summary!$A$56:$I$137,9,FALSE)</f>
        <v/>
      </c>
      <c r="O32" s="55" t="e">
        <f t="shared" ca="1" si="1"/>
        <v>#VALUE!</v>
      </c>
      <c r="P32" s="56" t="str">
        <f ca="1">VLOOKUP(B32,[1]Summary!$A$57:$J$150,10,FALSE)</f>
        <v/>
      </c>
      <c r="Q32" s="58"/>
    </row>
    <row r="33" spans="1:17" ht="15" customHeight="1" x14ac:dyDescent="0.2">
      <c r="A33" s="43"/>
      <c r="B33" s="50" t="s">
        <v>61</v>
      </c>
      <c r="C33" s="51"/>
      <c r="D33" s="52">
        <f>VLOOKUP($B33,[1]Tariffs!$A$15:$I$42,3,FALSE)</f>
        <v>0</v>
      </c>
      <c r="E33" s="57">
        <f ca="1">VLOOKUP($B33,[1]Tariffs!$A$15:$I$42,4,FALSE)</f>
        <v>-0.48499999999999999</v>
      </c>
      <c r="F33" s="57">
        <f>VLOOKUP($B33,[1]Tariffs!$A$15:$I$42,5,FALSE)</f>
        <v>0</v>
      </c>
      <c r="G33" s="57">
        <f>VLOOKUP($B33,[1]Tariffs!$A$15:$I$42,6,FALSE)</f>
        <v>0</v>
      </c>
      <c r="H33" s="57">
        <f ca="1">VLOOKUP($B33,[1]Tariffs!$A$15:$I$42,7,FALSE)</f>
        <v>36.92</v>
      </c>
      <c r="I33" s="57">
        <f>VLOOKUP($B33,[1]Tariffs!$A$15:$I$42,8,FALSE)</f>
        <v>0</v>
      </c>
      <c r="J33" s="57">
        <f ca="1">VLOOKUP($B33,[1]Tariffs!$A$15:$I$42,9,FALSE)</f>
        <v>0.14499999999999999</v>
      </c>
      <c r="K33" s="53">
        <f t="shared" si="0"/>
        <v>0</v>
      </c>
      <c r="L33" s="61"/>
      <c r="M33" s="54" t="str">
        <f ca="1">VLOOKUP(B33,[1]Summary!$A$57:$J$150,9,FALSE)</f>
        <v/>
      </c>
      <c r="N33" s="54" t="str">
        <f ca="1">VLOOKUP(B33,[2]Summary!$A$56:$I$137,9,FALSE)</f>
        <v/>
      </c>
      <c r="O33" s="55" t="e">
        <f t="shared" ca="1" si="1"/>
        <v>#VALUE!</v>
      </c>
      <c r="P33" s="56" t="str">
        <f ca="1">VLOOKUP(B33,[1]Summary!$A$57:$J$150,10,FALSE)</f>
        <v/>
      </c>
      <c r="Q33" s="58"/>
    </row>
  </sheetData>
  <mergeCells count="2">
    <mergeCell ref="B4:L4"/>
    <mergeCell ref="M4:Q4"/>
  </mergeCells>
  <conditionalFormatting sqref="E6:L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dwornell</cp:lastModifiedBy>
  <cp:lastPrinted>2012-05-15T09:18:35Z</cp:lastPrinted>
  <dcterms:created xsi:type="dcterms:W3CDTF">2012-04-17T13:56:47Z</dcterms:created>
  <dcterms:modified xsi:type="dcterms:W3CDTF">2012-12-18T08:39:23Z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