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workbookProtection lockStructure="1"/>
  <bookViews>
    <workbookView xWindow="-108" yWindow="-108" windowWidth="19416" windowHeight="10416" tabRatio="870" firstSheet="3" activeTab="5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1" l="1"/>
  <c r="G123" i="41" l="1"/>
  <c r="G122" i="4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116" i="21" l="1"/>
  <c r="G62" i="38"/>
  <c r="G55" i="38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Y22" i="21"/>
  <c r="Y34" i="21" s="1"/>
  <c r="Y49" i="21" s="1"/>
  <c r="AA20" i="21"/>
  <c r="AA32" i="21" s="1"/>
  <c r="AA47" i="21" s="1"/>
  <c r="AA60" i="21"/>
  <c r="AV21" i="15"/>
  <c r="BQ20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AO118" i="21" l="1"/>
  <c r="BF24" i="15"/>
  <c r="AV24" i="15"/>
  <c r="CL24" i="15"/>
  <c r="Q24" i="15"/>
  <c r="BD24" i="15"/>
  <c r="Y24" i="15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K40" i="20" l="1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59" i="15"/>
  <c r="N118" i="22"/>
  <c r="N120" i="22" s="1"/>
  <c r="J44" i="20" l="1"/>
  <c r="J35" i="22" s="1"/>
  <c r="N44" i="20"/>
  <c r="N35" i="22" s="1"/>
  <c r="K44" i="20"/>
  <c r="K35" i="22" s="1"/>
  <c r="M44" i="20"/>
  <c r="M35" i="22" s="1"/>
  <c r="H93" i="15"/>
  <c r="H164" i="22" s="1"/>
  <c r="H92" i="15"/>
  <c r="H95" i="15"/>
  <c r="H166" i="22" s="1"/>
  <c r="H94" i="15"/>
  <c r="H165" i="22" s="1"/>
  <c r="H136" i="22"/>
  <c r="H60" i="15"/>
  <c r="H45" i="20" l="1"/>
  <c r="H163" i="22"/>
  <c r="H97" i="15"/>
  <c r="H68" i="15"/>
  <c r="H76" i="21" s="1"/>
  <c r="H69" i="15"/>
  <c r="H77" i="21" s="1"/>
  <c r="H70" i="15"/>
  <c r="H78" i="21" s="1"/>
  <c r="H67" i="15"/>
  <c r="H66" i="15"/>
  <c r="H74" i="21" l="1"/>
  <c r="H72" i="15"/>
  <c r="H75" i="15"/>
  <c r="H75" i="21"/>
  <c r="H76" i="15"/>
  <c r="H78" i="15" l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U109" i="21" l="1"/>
  <c r="U116" i="21" s="1"/>
  <c r="U92" i="21"/>
  <c r="U131" i="21" s="1"/>
  <c r="U23" i="38" s="1"/>
  <c r="U93" i="21"/>
  <c r="U132" i="21" s="1"/>
  <c r="U24" i="38" s="1"/>
  <c r="U91" i="21"/>
  <c r="U130" i="21" s="1"/>
  <c r="U22" i="38" s="1"/>
  <c r="U90" i="2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3" i="21"/>
  <c r="J132" i="21" s="1"/>
  <c r="J24" i="38" s="1"/>
  <c r="J94" i="21"/>
  <c r="J133" i="21" s="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1" i="21"/>
  <c r="AP130" i="21" s="1"/>
  <c r="AP22" i="38" s="1"/>
  <c r="AP90" i="2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AP129" i="21"/>
  <c r="AP21" i="38" s="1"/>
  <c r="AJ69" i="21"/>
  <c r="AJ109" i="21" s="1"/>
  <c r="AJ116" i="21" s="1"/>
  <c r="P69" i="21"/>
  <c r="P109" i="21" s="1"/>
  <c r="P116" i="21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AH69" i="21"/>
  <c r="AH109" i="21" s="1"/>
  <c r="AH116" i="21" s="1"/>
  <c r="N69" i="21"/>
  <c r="N109" i="21" s="1"/>
  <c r="N116" i="21" s="1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AF69" i="21"/>
  <c r="AF109" i="21" s="1"/>
  <c r="AF116" i="21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129" i="21"/>
  <c r="R69" i="21"/>
  <c r="AG69" i="21"/>
  <c r="AG109" i="21" s="1"/>
  <c r="AG116" i="21" s="1"/>
  <c r="AA91" i="21" l="1"/>
  <c r="AA130" i="21" s="1"/>
  <c r="AA22" i="38" s="1"/>
  <c r="AA90" i="21"/>
  <c r="AA93" i="21"/>
  <c r="AA132" i="21" s="1"/>
  <c r="AA24" i="38" s="1"/>
  <c r="AA94" i="21"/>
  <c r="AA133" i="21" s="1"/>
  <c r="AA92" i="21"/>
  <c r="AA131" i="21" s="1"/>
  <c r="AA23" i="38" s="1"/>
  <c r="J21" i="38"/>
  <c r="Y91" i="21"/>
  <c r="Y130" i="21" s="1"/>
  <c r="Y22" i="38" s="1"/>
  <c r="Y90" i="21"/>
  <c r="Y129" i="21" s="1"/>
  <c r="Y21" i="38" s="1"/>
  <c r="Y93" i="21"/>
  <c r="Y132" i="21" s="1"/>
  <c r="Y24" i="38" s="1"/>
  <c r="Y92" i="21"/>
  <c r="Y131" i="21" s="1"/>
  <c r="Y23" i="38" s="1"/>
  <c r="Y94" i="21"/>
  <c r="Y133" i="21" s="1"/>
  <c r="V91" i="21"/>
  <c r="V130" i="21" s="1"/>
  <c r="V22" i="38" s="1"/>
  <c r="V93" i="21"/>
  <c r="V132" i="21" s="1"/>
  <c r="V24" i="38" s="1"/>
  <c r="V92" i="21"/>
  <c r="V131" i="21" s="1"/>
  <c r="V23" i="38" s="1"/>
  <c r="V90" i="21"/>
  <c r="V129" i="21" s="1"/>
  <c r="V21" i="38" s="1"/>
  <c r="V94" i="21"/>
  <c r="V133" i="21" s="1"/>
  <c r="AI93" i="21"/>
  <c r="AI132" i="21" s="1"/>
  <c r="AI24" i="38" s="1"/>
  <c r="AI91" i="21"/>
  <c r="AI130" i="21" s="1"/>
  <c r="AI22" i="38" s="1"/>
  <c r="AI92" i="21"/>
  <c r="AI131" i="21" s="1"/>
  <c r="AI23" i="38" s="1"/>
  <c r="AI90" i="21"/>
  <c r="AI129" i="21" s="1"/>
  <c r="AI21" i="38" s="1"/>
  <c r="AI94" i="21"/>
  <c r="AI133" i="21" s="1"/>
  <c r="L94" i="21"/>
  <c r="L133" i="21" s="1"/>
  <c r="L93" i="21"/>
  <c r="L132" i="21" s="1"/>
  <c r="L24" i="38" s="1"/>
  <c r="L91" i="21"/>
  <c r="L130" i="21" s="1"/>
  <c r="L22" i="38" s="1"/>
  <c r="L90" i="21"/>
  <c r="L129" i="21" s="1"/>
  <c r="L21" i="38" s="1"/>
  <c r="L92" i="21"/>
  <c r="L131" i="21" s="1"/>
  <c r="L23" i="38" s="1"/>
  <c r="AQ91" i="21"/>
  <c r="AQ130" i="21" s="1"/>
  <c r="AQ22" i="38" s="1"/>
  <c r="AQ90" i="21"/>
  <c r="AQ129" i="21" s="1"/>
  <c r="AQ21" i="38" s="1"/>
  <c r="AQ93" i="21"/>
  <c r="AQ132" i="21" s="1"/>
  <c r="AQ24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4" i="21"/>
  <c r="Q133" i="21" s="1"/>
  <c r="Q90" i="21"/>
  <c r="Q129" i="21" s="1"/>
  <c r="Q21" i="38" s="1"/>
  <c r="AH91" i="21"/>
  <c r="AH130" i="21" s="1"/>
  <c r="AH22" i="38" s="1"/>
  <c r="AH92" i="21"/>
  <c r="AH131" i="21" s="1"/>
  <c r="AH23" i="38" s="1"/>
  <c r="AH93" i="21"/>
  <c r="AH132" i="21" s="1"/>
  <c r="AH24" i="38" s="1"/>
  <c r="AH90" i="21"/>
  <c r="AH129" i="21" s="1"/>
  <c r="AH21" i="38" s="1"/>
  <c r="AH94" i="21"/>
  <c r="AH133" i="21" s="1"/>
  <c r="R94" i="21"/>
  <c r="R133" i="21" s="1"/>
  <c r="R91" i="21"/>
  <c r="R130" i="21" s="1"/>
  <c r="R22" i="38" s="1"/>
  <c r="R93" i="21"/>
  <c r="R132" i="21" s="1"/>
  <c r="R24" i="38" s="1"/>
  <c r="R90" i="21"/>
  <c r="R92" i="21"/>
  <c r="R131" i="21" s="1"/>
  <c r="R23" i="38" s="1"/>
  <c r="AL90" i="2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G94" i="21"/>
  <c r="AG133" i="21" s="1"/>
  <c r="AG90" i="21"/>
  <c r="AG129" i="21" s="1"/>
  <c r="AG21" i="38" s="1"/>
  <c r="AG91" i="21"/>
  <c r="AG130" i="21" s="1"/>
  <c r="AG22" i="38" s="1"/>
  <c r="AG92" i="21"/>
  <c r="AG131" i="21" s="1"/>
  <c r="AG23" i="38" s="1"/>
  <c r="AG93" i="21"/>
  <c r="AG132" i="21" s="1"/>
  <c r="AG24" i="38" s="1"/>
  <c r="M94" i="21"/>
  <c r="M133" i="21" s="1"/>
  <c r="M91" i="21"/>
  <c r="M130" i="21" s="1"/>
  <c r="M22" i="38" s="1"/>
  <c r="M93" i="21"/>
  <c r="M132" i="21" s="1"/>
  <c r="M24" i="38" s="1"/>
  <c r="M92" i="21"/>
  <c r="M131" i="21" s="1"/>
  <c r="M23" i="38" s="1"/>
  <c r="M90" i="21"/>
  <c r="M129" i="21" s="1"/>
  <c r="M21" i="38" s="1"/>
  <c r="O92" i="21"/>
  <c r="O131" i="21" s="1"/>
  <c r="O23" i="38" s="1"/>
  <c r="O94" i="21"/>
  <c r="O133" i="21" s="1"/>
  <c r="O93" i="21"/>
  <c r="O132" i="21" s="1"/>
  <c r="O24" i="38" s="1"/>
  <c r="O90" i="21"/>
  <c r="O129" i="21" s="1"/>
  <c r="O21" i="38" s="1"/>
  <c r="O91" i="21"/>
  <c r="O130" i="21" s="1"/>
  <c r="O22" i="38" s="1"/>
  <c r="AO90" i="21"/>
  <c r="AO129" i="21" s="1"/>
  <c r="AO21" i="38" s="1"/>
  <c r="AO91" i="21"/>
  <c r="AO130" i="21" s="1"/>
  <c r="AO22" i="38" s="1"/>
  <c r="AO92" i="21"/>
  <c r="AO131" i="21" s="1"/>
  <c r="AO23" i="38" s="1"/>
  <c r="AO93" i="21"/>
  <c r="AO132" i="21" s="1"/>
  <c r="AO24" i="38" s="1"/>
  <c r="AO94" i="21"/>
  <c r="AO133" i="21" s="1"/>
  <c r="AD92" i="21"/>
  <c r="AD131" i="21" s="1"/>
  <c r="AD23" i="38" s="1"/>
  <c r="AD91" i="21"/>
  <c r="AD130" i="21" s="1"/>
  <c r="AD22" i="38" s="1"/>
  <c r="AD94" i="21"/>
  <c r="AD133" i="21" s="1"/>
  <c r="AD90" i="21"/>
  <c r="AD129" i="21" s="1"/>
  <c r="AD21" i="38" s="1"/>
  <c r="AD93" i="21"/>
  <c r="AD132" i="21" s="1"/>
  <c r="AD24" i="38" s="1"/>
  <c r="AK93" i="21"/>
  <c r="AK132" i="21" s="1"/>
  <c r="AK24" i="38" s="1"/>
  <c r="AK90" i="21"/>
  <c r="AK129" i="21" s="1"/>
  <c r="AK21" i="38" s="1"/>
  <c r="AK94" i="21"/>
  <c r="AK133" i="21" s="1"/>
  <c r="AK92" i="21"/>
  <c r="AK131" i="21" s="1"/>
  <c r="AK23" i="38" s="1"/>
  <c r="AK91" i="21"/>
  <c r="AK130" i="21" s="1"/>
  <c r="AK22" i="38" s="1"/>
  <c r="P94" i="21"/>
  <c r="P133" i="21" s="1"/>
  <c r="P92" i="21"/>
  <c r="P131" i="21" s="1"/>
  <c r="P23" i="38" s="1"/>
  <c r="P90" i="21"/>
  <c r="P129" i="21" s="1"/>
  <c r="P21" i="38" s="1"/>
  <c r="P91" i="21"/>
  <c r="P130" i="21" s="1"/>
  <c r="P22" i="38" s="1"/>
  <c r="P93" i="21"/>
  <c r="P132" i="21" s="1"/>
  <c r="P24" i="38" s="1"/>
  <c r="Z91" i="21"/>
  <c r="Z130" i="21" s="1"/>
  <c r="Z22" i="38" s="1"/>
  <c r="Z90" i="21"/>
  <c r="Z129" i="21" s="1"/>
  <c r="Z21" i="38" s="1"/>
  <c r="Z92" i="21"/>
  <c r="Z131" i="21" s="1"/>
  <c r="Z23" i="38" s="1"/>
  <c r="Z94" i="21"/>
  <c r="Z133" i="21" s="1"/>
  <c r="Z93" i="21"/>
  <c r="Z132" i="21" s="1"/>
  <c r="Z24" i="38" s="1"/>
  <c r="AM93" i="21"/>
  <c r="AM132" i="21" s="1"/>
  <c r="AM24" i="38" s="1"/>
  <c r="AM91" i="21"/>
  <c r="AM130" i="21" s="1"/>
  <c r="AM22" i="38" s="1"/>
  <c r="AM94" i="21"/>
  <c r="AM133" i="21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94" i="21"/>
  <c r="K133" i="21" s="1"/>
  <c r="K92" i="21"/>
  <c r="K131" i="21" s="1"/>
  <c r="K23" i="38" s="1"/>
  <c r="K93" i="21"/>
  <c r="K132" i="21" s="1"/>
  <c r="K24" i="38" s="1"/>
  <c r="K91" i="21"/>
  <c r="K130" i="21" s="1"/>
  <c r="K22" i="38" s="1"/>
  <c r="K90" i="21"/>
  <c r="K129" i="21" s="1"/>
  <c r="K21" i="38" s="1"/>
  <c r="AE90" i="21"/>
  <c r="AE129" i="21" s="1"/>
  <c r="AE21" i="38" s="1"/>
  <c r="AE94" i="21"/>
  <c r="AE133" i="21" s="1"/>
  <c r="AE92" i="21"/>
  <c r="AE131" i="21" s="1"/>
  <c r="AE23" i="38" s="1"/>
  <c r="AE93" i="21"/>
  <c r="AE132" i="21" s="1"/>
  <c r="AE24" i="38" s="1"/>
  <c r="AE91" i="21"/>
  <c r="AE130" i="21" s="1"/>
  <c r="AE22" i="38" s="1"/>
  <c r="AC90" i="21"/>
  <c r="AC129" i="21" s="1"/>
  <c r="AC21" i="38" s="1"/>
  <c r="AC91" i="21"/>
  <c r="AC130" i="21" s="1"/>
  <c r="AC22" i="38" s="1"/>
  <c r="AC94" i="21"/>
  <c r="AC133" i="21" s="1"/>
  <c r="AC93" i="21"/>
  <c r="AC132" i="21" s="1"/>
  <c r="AC24" i="38" s="1"/>
  <c r="AC92" i="21"/>
  <c r="AC131" i="21" s="1"/>
  <c r="AC23" i="38" s="1"/>
  <c r="AN91" i="21"/>
  <c r="AN130" i="21" s="1"/>
  <c r="AN22" i="38" s="1"/>
  <c r="AN90" i="21"/>
  <c r="AN129" i="21" s="1"/>
  <c r="AN21" i="38" s="1"/>
  <c r="AN92" i="21"/>
  <c r="AN131" i="21" s="1"/>
  <c r="AN23" i="38" s="1"/>
  <c r="AN93" i="21"/>
  <c r="AN132" i="21" s="1"/>
  <c r="AN24" i="38" s="1"/>
  <c r="AN94" i="21"/>
  <c r="AN133" i="21" s="1"/>
  <c r="X91" i="21"/>
  <c r="X130" i="21" s="1"/>
  <c r="X22" i="38" s="1"/>
  <c r="X94" i="21"/>
  <c r="X133" i="21" s="1"/>
  <c r="X90" i="21"/>
  <c r="X129" i="21" s="1"/>
  <c r="X21" i="38" s="1"/>
  <c r="X93" i="21"/>
  <c r="X132" i="21" s="1"/>
  <c r="X24" i="38" s="1"/>
  <c r="X92" i="21"/>
  <c r="X131" i="21" s="1"/>
  <c r="X23" i="38" s="1"/>
  <c r="N93" i="21"/>
  <c r="N132" i="21" s="1"/>
  <c r="N24" i="38" s="1"/>
  <c r="N91" i="21"/>
  <c r="N130" i="21" s="1"/>
  <c r="N22" i="38" s="1"/>
  <c r="N92" i="21"/>
  <c r="N131" i="21" s="1"/>
  <c r="N23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94" i="21"/>
  <c r="S133" i="21" s="1"/>
  <c r="S90" i="21"/>
  <c r="S129" i="21" s="1"/>
  <c r="S21" i="38" s="1"/>
  <c r="S91" i="21"/>
  <c r="S130" i="21" s="1"/>
  <c r="S22" i="38" s="1"/>
  <c r="S93" i="21"/>
  <c r="S132" i="21" s="1"/>
  <c r="S24" i="38" s="1"/>
  <c r="W93" i="21"/>
  <c r="W132" i="21" s="1"/>
  <c r="W24" i="38" s="1"/>
  <c r="W91" i="21"/>
  <c r="W130" i="21" s="1"/>
  <c r="W22" i="38" s="1"/>
  <c r="W90" i="21"/>
  <c r="W129" i="21" s="1"/>
  <c r="W21" i="38" s="1"/>
  <c r="W92" i="21"/>
  <c r="W131" i="21" s="1"/>
  <c r="W23" i="38" s="1"/>
  <c r="W94" i="21"/>
  <c r="W133" i="21" s="1"/>
  <c r="AF94" i="21"/>
  <c r="AF133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T94" i="21"/>
  <c r="T133" i="21" s="1"/>
  <c r="T90" i="21"/>
  <c r="T129" i="21" s="1"/>
  <c r="T21" i="38" s="1"/>
  <c r="T92" i="21"/>
  <c r="T131" i="21" s="1"/>
  <c r="T23" i="38" s="1"/>
  <c r="T93" i="21"/>
  <c r="T132" i="21" s="1"/>
  <c r="T24" i="38" s="1"/>
  <c r="T91" i="21"/>
  <c r="T130" i="21" s="1"/>
  <c r="T22" i="38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J92" i="21"/>
  <c r="AJ131" i="21" s="1"/>
  <c r="AJ23" i="38" s="1"/>
  <c r="AJ94" i="21"/>
  <c r="AJ133" i="21" s="1"/>
  <c r="AJ93" i="21"/>
  <c r="AJ132" i="21" s="1"/>
  <c r="AJ24" i="38" s="1"/>
  <c r="AJ90" i="21"/>
  <c r="AJ129" i="21" s="1"/>
  <c r="AJ21" i="38" s="1"/>
  <c r="AJ91" i="21"/>
  <c r="AJ130" i="21" s="1"/>
  <c r="AJ22" i="38" s="1"/>
  <c r="Z21" i="39" l="1"/>
  <c r="Z27" i="39" s="1"/>
  <c r="Z25" i="38"/>
  <c r="AK25" i="38"/>
  <c r="AK21" i="39"/>
  <c r="AK27" i="39" s="1"/>
  <c r="M21" i="39"/>
  <c r="M27" i="39" s="1"/>
  <c r="M25" i="38"/>
  <c r="AI21" i="39"/>
  <c r="AI27" i="39" s="1"/>
  <c r="AI25" i="38"/>
  <c r="Y25" i="38"/>
  <c r="Y21" i="39"/>
  <c r="Y27" i="39" s="1"/>
  <c r="AN25" i="38"/>
  <c r="AN21" i="39"/>
  <c r="AN27" i="39" s="1"/>
  <c r="H45" i="38"/>
  <c r="AQ21" i="39"/>
  <c r="AQ27" i="39" s="1"/>
  <c r="AQ25" i="38"/>
  <c r="X21" i="39"/>
  <c r="X27" i="39" s="1"/>
  <c r="X25" i="38"/>
  <c r="AM21" i="39"/>
  <c r="AM27" i="39" s="1"/>
  <c r="AM25" i="38"/>
  <c r="AF25" i="38"/>
  <c r="AF21" i="39"/>
  <c r="AF27" i="39" s="1"/>
  <c r="N25" i="38"/>
  <c r="N21" i="39"/>
  <c r="N27" i="39" s="1"/>
  <c r="H44" i="38"/>
  <c r="K25" i="38"/>
  <c r="K21" i="39"/>
  <c r="K27" i="39" s="1"/>
  <c r="AD25" i="38"/>
  <c r="AD21" i="39"/>
  <c r="AD27" i="39" s="1"/>
  <c r="R129" i="21"/>
  <c r="R21" i="38" s="1"/>
  <c r="L21" i="39"/>
  <c r="L27" i="39" s="1"/>
  <c r="L25" i="38"/>
  <c r="AA129" i="21"/>
  <c r="AA21" i="38" s="1"/>
  <c r="W25" i="38"/>
  <c r="W21" i="39"/>
  <c r="W27" i="39" s="1"/>
  <c r="AJ25" i="38"/>
  <c r="AJ21" i="39"/>
  <c r="AJ27" i="39" s="1"/>
  <c r="AB21" i="39"/>
  <c r="AB27" i="39" s="1"/>
  <c r="AB25" i="38"/>
  <c r="T21" i="39"/>
  <c r="T27" i="39" s="1"/>
  <c r="T25" i="38"/>
  <c r="S25" i="38"/>
  <c r="S21" i="39"/>
  <c r="S27" i="39" s="1"/>
  <c r="AC25" i="38"/>
  <c r="AC21" i="39"/>
  <c r="AC27" i="39" s="1"/>
  <c r="AE21" i="39"/>
  <c r="AE27" i="39" s="1"/>
  <c r="AE25" i="38"/>
  <c r="H46" i="38"/>
  <c r="P21" i="39"/>
  <c r="P27" i="39" s="1"/>
  <c r="P25" i="38"/>
  <c r="AO21" i="39"/>
  <c r="AO27" i="39" s="1"/>
  <c r="AO25" i="38"/>
  <c r="O21" i="39"/>
  <c r="O27" i="39" s="1"/>
  <c r="O25" i="38"/>
  <c r="AG21" i="39"/>
  <c r="AG27" i="39" s="1"/>
  <c r="AG25" i="38"/>
  <c r="AL25" i="38"/>
  <c r="AL21" i="39"/>
  <c r="AL27" i="39" s="1"/>
  <c r="AL129" i="21"/>
  <c r="AL21" i="38" s="1"/>
  <c r="R21" i="39"/>
  <c r="R27" i="39" s="1"/>
  <c r="R25" i="38"/>
  <c r="AH25" i="38"/>
  <c r="AH21" i="39"/>
  <c r="AH27" i="39" s="1"/>
  <c r="Q21" i="39"/>
  <c r="Q27" i="39" s="1"/>
  <c r="Q25" i="38"/>
  <c r="V21" i="39"/>
  <c r="V27" i="39" s="1"/>
  <c r="V25" i="38"/>
  <c r="AA25" i="38"/>
  <c r="AA21" i="39"/>
  <c r="AA27" i="39" s="1"/>
  <c r="H43" i="38" l="1"/>
  <c r="H43" i="39"/>
  <c r="H49" i="39" s="1"/>
  <c r="H35" i="39"/>
  <c r="H47" i="38"/>
  <c r="H56" i="39" l="1"/>
  <c r="H70" i="36" s="1"/>
  <c r="H49" i="38"/>
  <c r="H50" i="38" l="1"/>
  <c r="H70" i="38" s="1"/>
  <c r="L33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L77" i="22"/>
  <c r="L37" i="22"/>
  <c r="L69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J77" i="22"/>
  <c r="J37" i="22"/>
  <c r="L83" i="22"/>
  <c r="L129" i="22" s="1"/>
  <c r="H39" i="22" l="1"/>
  <c r="J69" i="22"/>
  <c r="J83" i="22" s="1"/>
  <c r="J129" i="22" s="1"/>
  <c r="H133" i="22" l="1"/>
  <c r="J145" i="22"/>
  <c r="K145" i="22" l="1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A4" i="36"/>
  <c r="H110" i="15" l="1"/>
  <c r="H109" i="15"/>
  <c r="H112" i="15"/>
  <c r="H108" i="15"/>
  <c r="H111" i="15"/>
  <c r="H114" i="15" l="1"/>
  <c r="H116" i="15" l="1"/>
  <c r="H118" i="15" s="1"/>
  <c r="H120" i="15" s="1"/>
  <c r="H124" i="15" l="1"/>
  <c r="H131" i="15" s="1"/>
  <c r="H133" i="15" s="1"/>
  <c r="H134" i="15" s="1"/>
  <c r="H49" i="20"/>
  <c r="N55" i="20" l="1"/>
  <c r="N56" i="20"/>
  <c r="H139" i="15"/>
  <c r="H83" i="21" s="1"/>
  <c r="H140" i="15"/>
  <c r="H84" i="21" s="1"/>
  <c r="H141" i="15"/>
  <c r="H85" i="21" s="1"/>
  <c r="H137" i="15"/>
  <c r="H138" i="15"/>
  <c r="H82" i="21" s="1"/>
  <c r="N58" i="20" l="1"/>
  <c r="H59" i="20" s="1"/>
  <c r="H60" i="20" s="1"/>
  <c r="AE100" i="21"/>
  <c r="AE139" i="21" s="1"/>
  <c r="N100" i="21"/>
  <c r="N139" i="21" s="1"/>
  <c r="T100" i="21"/>
  <c r="T139" i="21" s="1"/>
  <c r="S100" i="21"/>
  <c r="S139" i="21" s="1"/>
  <c r="AN100" i="21"/>
  <c r="AN139" i="21" s="1"/>
  <c r="K100" i="21"/>
  <c r="K139" i="21" s="1"/>
  <c r="AA100" i="21"/>
  <c r="AA139" i="21" s="1"/>
  <c r="AG100" i="21"/>
  <c r="AG139" i="21" s="1"/>
  <c r="O100" i="21"/>
  <c r="O139" i="21" s="1"/>
  <c r="AQ100" i="21"/>
  <c r="AQ139" i="21" s="1"/>
  <c r="AK100" i="21"/>
  <c r="AK139" i="21" s="1"/>
  <c r="V100" i="21"/>
  <c r="V139" i="21" s="1"/>
  <c r="W100" i="21"/>
  <c r="W139" i="21" s="1"/>
  <c r="U100" i="21"/>
  <c r="U139" i="21" s="1"/>
  <c r="AO100" i="21"/>
  <c r="AO139" i="21" s="1"/>
  <c r="AD100" i="21"/>
  <c r="AD139" i="21" s="1"/>
  <c r="AM100" i="21"/>
  <c r="AM139" i="21" s="1"/>
  <c r="Z100" i="21"/>
  <c r="Z139" i="21" s="1"/>
  <c r="AB100" i="21"/>
  <c r="AB139" i="21" s="1"/>
  <c r="R100" i="21"/>
  <c r="R139" i="21" s="1"/>
  <c r="AP100" i="21"/>
  <c r="AP139" i="21" s="1"/>
  <c r="AI100" i="21"/>
  <c r="AI139" i="21" s="1"/>
  <c r="AL100" i="21"/>
  <c r="AL139" i="21" s="1"/>
  <c r="Y100" i="21"/>
  <c r="Y139" i="21" s="1"/>
  <c r="Q100" i="21"/>
  <c r="Q139" i="21" s="1"/>
  <c r="L100" i="21"/>
  <c r="L139" i="21" s="1"/>
  <c r="X100" i="21"/>
  <c r="X139" i="21" s="1"/>
  <c r="AC100" i="21"/>
  <c r="AC139" i="21" s="1"/>
  <c r="M100" i="21"/>
  <c r="M139" i="21" s="1"/>
  <c r="AH100" i="21"/>
  <c r="AH139" i="21" s="1"/>
  <c r="AJ100" i="21"/>
  <c r="AJ139" i="21" s="1"/>
  <c r="AF100" i="21"/>
  <c r="AF139" i="21" s="1"/>
  <c r="P100" i="21"/>
  <c r="P139" i="21" s="1"/>
  <c r="J100" i="21"/>
  <c r="J139" i="21" s="1"/>
  <c r="AA101" i="21"/>
  <c r="AA140" i="21" s="1"/>
  <c r="AA32" i="38" s="1"/>
  <c r="N101" i="21"/>
  <c r="N140" i="21" s="1"/>
  <c r="N32" i="38" s="1"/>
  <c r="O101" i="21"/>
  <c r="O140" i="21" s="1"/>
  <c r="O32" i="38" s="1"/>
  <c r="X101" i="21"/>
  <c r="X140" i="21" s="1"/>
  <c r="X32" i="38" s="1"/>
  <c r="R101" i="21"/>
  <c r="R140" i="21" s="1"/>
  <c r="R32" i="38" s="1"/>
  <c r="AD101" i="21"/>
  <c r="AD140" i="21" s="1"/>
  <c r="AD32" i="38" s="1"/>
  <c r="AE101" i="21"/>
  <c r="AE140" i="21" s="1"/>
  <c r="AE32" i="38" s="1"/>
  <c r="AQ101" i="21"/>
  <c r="AQ140" i="21" s="1"/>
  <c r="AQ32" i="38" s="1"/>
  <c r="T101" i="21"/>
  <c r="T140" i="21" s="1"/>
  <c r="T32" i="38" s="1"/>
  <c r="AO101" i="21"/>
  <c r="AO140" i="21" s="1"/>
  <c r="AO32" i="38" s="1"/>
  <c r="M101" i="21"/>
  <c r="M140" i="21" s="1"/>
  <c r="M32" i="38" s="1"/>
  <c r="V101" i="21"/>
  <c r="V140" i="21" s="1"/>
  <c r="V32" i="38" s="1"/>
  <c r="AK101" i="21"/>
  <c r="AK140" i="21" s="1"/>
  <c r="AK32" i="38" s="1"/>
  <c r="Y101" i="21"/>
  <c r="Y140" i="21" s="1"/>
  <c r="Y32" i="38" s="1"/>
  <c r="AF101" i="21"/>
  <c r="AF140" i="21" s="1"/>
  <c r="AF32" i="38" s="1"/>
  <c r="AI101" i="21"/>
  <c r="AI140" i="21" s="1"/>
  <c r="AI32" i="38" s="1"/>
  <c r="AG101" i="21"/>
  <c r="AG140" i="21" s="1"/>
  <c r="AG32" i="38" s="1"/>
  <c r="AP101" i="21"/>
  <c r="AP140" i="21" s="1"/>
  <c r="AP32" i="38" s="1"/>
  <c r="AN101" i="21"/>
  <c r="AN140" i="21" s="1"/>
  <c r="AN32" i="38" s="1"/>
  <c r="AM101" i="21"/>
  <c r="AM140" i="21" s="1"/>
  <c r="AM32" i="38" s="1"/>
  <c r="AH101" i="21"/>
  <c r="AH140" i="21" s="1"/>
  <c r="AH32" i="38" s="1"/>
  <c r="L101" i="21"/>
  <c r="L140" i="21" s="1"/>
  <c r="L32" i="38" s="1"/>
  <c r="AL101" i="21"/>
  <c r="AL140" i="21" s="1"/>
  <c r="AL32" i="38" s="1"/>
  <c r="U101" i="21"/>
  <c r="U140" i="21" s="1"/>
  <c r="U32" i="38" s="1"/>
  <c r="AC101" i="21"/>
  <c r="AC140" i="21" s="1"/>
  <c r="AC32" i="38" s="1"/>
  <c r="Q101" i="21"/>
  <c r="Q140" i="21" s="1"/>
  <c r="Q32" i="38" s="1"/>
  <c r="K101" i="21"/>
  <c r="K140" i="21" s="1"/>
  <c r="K32" i="38" s="1"/>
  <c r="W101" i="21"/>
  <c r="W140" i="21" s="1"/>
  <c r="W32" i="38" s="1"/>
  <c r="P101" i="21"/>
  <c r="P140" i="21" s="1"/>
  <c r="P32" i="38" s="1"/>
  <c r="J101" i="21"/>
  <c r="J140" i="21" s="1"/>
  <c r="J32" i="38" s="1"/>
  <c r="AB101" i="21"/>
  <c r="AB140" i="21" s="1"/>
  <c r="AB32" i="38" s="1"/>
  <c r="AJ101" i="21"/>
  <c r="AJ140" i="21" s="1"/>
  <c r="AJ32" i="38" s="1"/>
  <c r="S101" i="21"/>
  <c r="S140" i="21" s="1"/>
  <c r="S32" i="38" s="1"/>
  <c r="Z101" i="21"/>
  <c r="Z140" i="21" s="1"/>
  <c r="Z32" i="38" s="1"/>
  <c r="T99" i="21"/>
  <c r="T138" i="21" s="1"/>
  <c r="T30" i="38" s="1"/>
  <c r="N99" i="21"/>
  <c r="N138" i="21" s="1"/>
  <c r="N30" i="38" s="1"/>
  <c r="S99" i="21"/>
  <c r="S138" i="21" s="1"/>
  <c r="S30" i="38" s="1"/>
  <c r="W99" i="21"/>
  <c r="W138" i="21" s="1"/>
  <c r="W30" i="38" s="1"/>
  <c r="P99" i="21"/>
  <c r="P138" i="21" s="1"/>
  <c r="P30" i="38" s="1"/>
  <c r="K99" i="21"/>
  <c r="K138" i="21" s="1"/>
  <c r="K30" i="38" s="1"/>
  <c r="AA99" i="21"/>
  <c r="AA138" i="21" s="1"/>
  <c r="AA30" i="38" s="1"/>
  <c r="Y99" i="21"/>
  <c r="Y138" i="21" s="1"/>
  <c r="Y30" i="38" s="1"/>
  <c r="AB99" i="21"/>
  <c r="AB138" i="21" s="1"/>
  <c r="AB30" i="38" s="1"/>
  <c r="AL99" i="21"/>
  <c r="AL138" i="21" s="1"/>
  <c r="AL30" i="38" s="1"/>
  <c r="Q99" i="21"/>
  <c r="Q138" i="21" s="1"/>
  <c r="Q30" i="38" s="1"/>
  <c r="AH99" i="21"/>
  <c r="AH138" i="21" s="1"/>
  <c r="AH30" i="38" s="1"/>
  <c r="AD99" i="21"/>
  <c r="AD138" i="21" s="1"/>
  <c r="AD30" i="38" s="1"/>
  <c r="J99" i="21"/>
  <c r="J138" i="21" s="1"/>
  <c r="J30" i="38" s="1"/>
  <c r="AC99" i="21"/>
  <c r="AC138" i="21" s="1"/>
  <c r="AC30" i="38" s="1"/>
  <c r="AQ99" i="21"/>
  <c r="AQ138" i="21" s="1"/>
  <c r="AQ30" i="38" s="1"/>
  <c r="O99" i="21"/>
  <c r="O138" i="21" s="1"/>
  <c r="O30" i="38" s="1"/>
  <c r="AJ99" i="21"/>
  <c r="AJ138" i="21" s="1"/>
  <c r="AJ30" i="38" s="1"/>
  <c r="M99" i="21"/>
  <c r="M138" i="21" s="1"/>
  <c r="M30" i="38" s="1"/>
  <c r="V99" i="21"/>
  <c r="V138" i="21" s="1"/>
  <c r="V30" i="38" s="1"/>
  <c r="AN99" i="21"/>
  <c r="AN138" i="21" s="1"/>
  <c r="AN30" i="38" s="1"/>
  <c r="X99" i="21"/>
  <c r="X138" i="21" s="1"/>
  <c r="X30" i="38" s="1"/>
  <c r="R99" i="21"/>
  <c r="R138" i="21" s="1"/>
  <c r="R30" i="38" s="1"/>
  <c r="AE99" i="21"/>
  <c r="AE138" i="21" s="1"/>
  <c r="AE30" i="38" s="1"/>
  <c r="U99" i="21"/>
  <c r="U138" i="21" s="1"/>
  <c r="U30" i="38" s="1"/>
  <c r="AM99" i="21"/>
  <c r="AM138" i="21" s="1"/>
  <c r="AM30" i="38" s="1"/>
  <c r="AO99" i="21"/>
  <c r="AO138" i="21" s="1"/>
  <c r="AO30" i="38" s="1"/>
  <c r="Z99" i="21"/>
  <c r="Z138" i="21" s="1"/>
  <c r="Z30" i="38" s="1"/>
  <c r="AK99" i="21"/>
  <c r="AK138" i="21" s="1"/>
  <c r="AK30" i="38" s="1"/>
  <c r="AF99" i="21"/>
  <c r="AF138" i="21" s="1"/>
  <c r="AF30" i="38" s="1"/>
  <c r="AP99" i="21"/>
  <c r="AP138" i="21" s="1"/>
  <c r="AP30" i="38" s="1"/>
  <c r="L99" i="21"/>
  <c r="L138" i="21" s="1"/>
  <c r="L30" i="38" s="1"/>
  <c r="AG99" i="21"/>
  <c r="AG138" i="21" s="1"/>
  <c r="AG30" i="38" s="1"/>
  <c r="AI99" i="21"/>
  <c r="AI138" i="21" s="1"/>
  <c r="AI30" i="38" s="1"/>
  <c r="J62" i="20"/>
  <c r="N62" i="20"/>
  <c r="N45" i="22" s="1"/>
  <c r="K62" i="20"/>
  <c r="K45" i="22" s="1"/>
  <c r="L62" i="20"/>
  <c r="L45" i="22" s="1"/>
  <c r="M62" i="20"/>
  <c r="M45" i="22" s="1"/>
  <c r="AI98" i="21"/>
  <c r="AI137" i="21" s="1"/>
  <c r="Y98" i="21"/>
  <c r="Y137" i="21" s="1"/>
  <c r="AK98" i="21"/>
  <c r="AK137" i="21" s="1"/>
  <c r="AO98" i="21"/>
  <c r="AO137" i="21" s="1"/>
  <c r="K98" i="21"/>
  <c r="K137" i="21" s="1"/>
  <c r="X98" i="21"/>
  <c r="X137" i="21" s="1"/>
  <c r="AQ98" i="21"/>
  <c r="AQ137" i="21" s="1"/>
  <c r="S98" i="21"/>
  <c r="S137" i="21" s="1"/>
  <c r="L98" i="21"/>
  <c r="L137" i="21" s="1"/>
  <c r="N98" i="21"/>
  <c r="N137" i="21" s="1"/>
  <c r="AP98" i="21"/>
  <c r="AP137" i="21" s="1"/>
  <c r="AG98" i="21"/>
  <c r="AG137" i="21" s="1"/>
  <c r="P98" i="21"/>
  <c r="P137" i="21" s="1"/>
  <c r="M98" i="21"/>
  <c r="M137" i="21" s="1"/>
  <c r="AE98" i="21"/>
  <c r="AE137" i="21" s="1"/>
  <c r="AM98" i="21"/>
  <c r="AM137" i="21" s="1"/>
  <c r="Q98" i="21"/>
  <c r="Q137" i="21" s="1"/>
  <c r="AL98" i="21"/>
  <c r="AL137" i="21" s="1"/>
  <c r="U98" i="21"/>
  <c r="U137" i="21" s="1"/>
  <c r="V98" i="21"/>
  <c r="V137" i="21" s="1"/>
  <c r="AA98" i="21"/>
  <c r="AA137" i="21" s="1"/>
  <c r="O98" i="21"/>
  <c r="O137" i="21" s="1"/>
  <c r="T98" i="21"/>
  <c r="T137" i="21" s="1"/>
  <c r="W98" i="21"/>
  <c r="W137" i="21" s="1"/>
  <c r="AD98" i="21"/>
  <c r="AD137" i="21" s="1"/>
  <c r="AC98" i="21"/>
  <c r="AC137" i="21" s="1"/>
  <c r="AN98" i="21"/>
  <c r="AN137" i="21" s="1"/>
  <c r="AF98" i="21"/>
  <c r="AF137" i="21" s="1"/>
  <c r="Z98" i="21"/>
  <c r="Z137" i="21" s="1"/>
  <c r="AB98" i="21"/>
  <c r="AB137" i="21" s="1"/>
  <c r="AJ98" i="21"/>
  <c r="AJ137" i="21" s="1"/>
  <c r="J98" i="21"/>
  <c r="J137" i="21" s="1"/>
  <c r="R98" i="21"/>
  <c r="R137" i="21" s="1"/>
  <c r="AH98" i="21"/>
  <c r="AH137" i="21" s="1"/>
  <c r="H81" i="21"/>
  <c r="H143" i="15"/>
  <c r="H147" i="15" s="1"/>
  <c r="AE97" i="21" l="1"/>
  <c r="AE136" i="21" s="1"/>
  <c r="AG97" i="21"/>
  <c r="AG136" i="21" s="1"/>
  <c r="AN97" i="21"/>
  <c r="AN136" i="21" s="1"/>
  <c r="AI97" i="21"/>
  <c r="AI136" i="21" s="1"/>
  <c r="Y97" i="21"/>
  <c r="Y136" i="21" s="1"/>
  <c r="P97" i="21"/>
  <c r="P136" i="21" s="1"/>
  <c r="O97" i="21"/>
  <c r="O136" i="21" s="1"/>
  <c r="AJ97" i="21"/>
  <c r="AJ136" i="21" s="1"/>
  <c r="AL97" i="21"/>
  <c r="AL136" i="21" s="1"/>
  <c r="AK97" i="21"/>
  <c r="AK136" i="21" s="1"/>
  <c r="K97" i="21"/>
  <c r="K136" i="21" s="1"/>
  <c r="X97" i="21"/>
  <c r="X136" i="21" s="1"/>
  <c r="T97" i="21"/>
  <c r="T136" i="21" s="1"/>
  <c r="AA97" i="21"/>
  <c r="AA136" i="21" s="1"/>
  <c r="W97" i="21"/>
  <c r="W136" i="21" s="1"/>
  <c r="N97" i="21"/>
  <c r="N136" i="21" s="1"/>
  <c r="V97" i="21"/>
  <c r="V136" i="21" s="1"/>
  <c r="Z97" i="21"/>
  <c r="Z136" i="21" s="1"/>
  <c r="AD97" i="21"/>
  <c r="AD136" i="21" s="1"/>
  <c r="L97" i="21"/>
  <c r="L136" i="21" s="1"/>
  <c r="J97" i="21"/>
  <c r="J136" i="21" s="1"/>
  <c r="Q97" i="21"/>
  <c r="Q136" i="21" s="1"/>
  <c r="AM97" i="21"/>
  <c r="AM136" i="21" s="1"/>
  <c r="AC97" i="21"/>
  <c r="AC136" i="21" s="1"/>
  <c r="AP97" i="21"/>
  <c r="AP136" i="21" s="1"/>
  <c r="S97" i="21"/>
  <c r="S136" i="21" s="1"/>
  <c r="AB97" i="21"/>
  <c r="AB136" i="21" s="1"/>
  <c r="AQ97" i="21"/>
  <c r="AQ136" i="21" s="1"/>
  <c r="AF97" i="21"/>
  <c r="AF136" i="21" s="1"/>
  <c r="U97" i="21"/>
  <c r="U136" i="21" s="1"/>
  <c r="M97" i="21"/>
  <c r="M136" i="21" s="1"/>
  <c r="AH97" i="21"/>
  <c r="AH136" i="21" s="1"/>
  <c r="AO97" i="21"/>
  <c r="AO136" i="21" s="1"/>
  <c r="R97" i="21"/>
  <c r="R136" i="21" s="1"/>
  <c r="AN24" i="39"/>
  <c r="AN30" i="39" s="1"/>
  <c r="AN29" i="38"/>
  <c r="U29" i="38"/>
  <c r="U24" i="39"/>
  <c r="U30" i="39" s="1"/>
  <c r="AP29" i="38"/>
  <c r="AP24" i="39"/>
  <c r="AP30" i="39" s="1"/>
  <c r="AK24" i="39"/>
  <c r="AK30" i="39" s="1"/>
  <c r="AK29" i="38"/>
  <c r="H57" i="38"/>
  <c r="AF31" i="38"/>
  <c r="AF22" i="39"/>
  <c r="AF28" i="39" s="1"/>
  <c r="Y22" i="39"/>
  <c r="Y28" i="39" s="1"/>
  <c r="Y31" i="38"/>
  <c r="AD22" i="39"/>
  <c r="AD28" i="39" s="1"/>
  <c r="AD31" i="38"/>
  <c r="AG22" i="39"/>
  <c r="AG28" i="39" s="1"/>
  <c r="AG31" i="38"/>
  <c r="AH24" i="39"/>
  <c r="AH30" i="39" s="1"/>
  <c r="AH29" i="38"/>
  <c r="AC24" i="39"/>
  <c r="AC30" i="39" s="1"/>
  <c r="AC29" i="38"/>
  <c r="AL24" i="39"/>
  <c r="AL30" i="39" s="1"/>
  <c r="AL29" i="38"/>
  <c r="N29" i="38"/>
  <c r="N24" i="39"/>
  <c r="N30" i="39" s="1"/>
  <c r="Y29" i="38"/>
  <c r="Y24" i="39"/>
  <c r="Y30" i="39" s="1"/>
  <c r="AJ22" i="39"/>
  <c r="AJ28" i="39" s="1"/>
  <c r="AJ31" i="38"/>
  <c r="AL22" i="39"/>
  <c r="AL28" i="39" s="1"/>
  <c r="AL31" i="38"/>
  <c r="AO22" i="39"/>
  <c r="AO28" i="39" s="1"/>
  <c r="AO31" i="38"/>
  <c r="AA31" i="38"/>
  <c r="AA22" i="39"/>
  <c r="AA28" i="39" s="1"/>
  <c r="R24" i="39"/>
  <c r="R30" i="39" s="1"/>
  <c r="R29" i="38"/>
  <c r="AD29" i="38"/>
  <c r="AD24" i="39"/>
  <c r="AD30" i="39" s="1"/>
  <c r="Q24" i="39"/>
  <c r="Q30" i="39" s="1"/>
  <c r="Q29" i="38"/>
  <c r="L29" i="38"/>
  <c r="L24" i="39"/>
  <c r="L30" i="39" s="1"/>
  <c r="AI29" i="38"/>
  <c r="AI24" i="39"/>
  <c r="AI30" i="39" s="1"/>
  <c r="AH22" i="39"/>
  <c r="AH28" i="39" s="1"/>
  <c r="AH31" i="38"/>
  <c r="AI22" i="39"/>
  <c r="AI28" i="39" s="1"/>
  <c r="AI31" i="38"/>
  <c r="U22" i="39"/>
  <c r="U28" i="39" s="1"/>
  <c r="U31" i="38"/>
  <c r="K22" i="39"/>
  <c r="K28" i="39" s="1"/>
  <c r="K31" i="38"/>
  <c r="J24" i="39"/>
  <c r="J30" i="39" s="1"/>
  <c r="J29" i="38"/>
  <c r="W29" i="38"/>
  <c r="W24" i="39"/>
  <c r="W30" i="39" s="1"/>
  <c r="AM24" i="39"/>
  <c r="AM30" i="39" s="1"/>
  <c r="AM29" i="38"/>
  <c r="S24" i="39"/>
  <c r="S30" i="39" s="1"/>
  <c r="S29" i="38"/>
  <c r="M22" i="39"/>
  <c r="M28" i="39" s="1"/>
  <c r="M31" i="38"/>
  <c r="AP22" i="39"/>
  <c r="AP28" i="39" s="1"/>
  <c r="AP31" i="38"/>
  <c r="W31" i="38"/>
  <c r="W22" i="39"/>
  <c r="W28" i="39" s="1"/>
  <c r="AN22" i="39"/>
  <c r="AN28" i="39" s="1"/>
  <c r="AN31" i="38"/>
  <c r="AJ29" i="38"/>
  <c r="AJ24" i="39"/>
  <c r="AJ30" i="39" s="1"/>
  <c r="T24" i="39"/>
  <c r="T30" i="39" s="1"/>
  <c r="T29" i="38"/>
  <c r="AE29" i="38"/>
  <c r="AE24" i="39"/>
  <c r="AE30" i="39" s="1"/>
  <c r="AQ24" i="39"/>
  <c r="AQ30" i="39" s="1"/>
  <c r="AQ29" i="38"/>
  <c r="H55" i="38"/>
  <c r="AC31" i="38"/>
  <c r="AC22" i="39"/>
  <c r="AC28" i="39" s="1"/>
  <c r="R22" i="39"/>
  <c r="R28" i="39" s="1"/>
  <c r="R31" i="38"/>
  <c r="V22" i="39"/>
  <c r="V28" i="39" s="1"/>
  <c r="V31" i="38"/>
  <c r="S31" i="38"/>
  <c r="S22" i="39"/>
  <c r="S28" i="39" s="1"/>
  <c r="AB24" i="39"/>
  <c r="AB30" i="39" s="1"/>
  <c r="AB29" i="38"/>
  <c r="O24" i="39"/>
  <c r="O30" i="39" s="1"/>
  <c r="O29" i="38"/>
  <c r="M24" i="39"/>
  <c r="M30" i="39" s="1"/>
  <c r="M29" i="38"/>
  <c r="X24" i="39"/>
  <c r="X30" i="39" s="1"/>
  <c r="X29" i="38"/>
  <c r="X22" i="39"/>
  <c r="X28" i="39" s="1"/>
  <c r="X31" i="38"/>
  <c r="AB22" i="39"/>
  <c r="AB28" i="39" s="1"/>
  <c r="AB31" i="38"/>
  <c r="AK31" i="38"/>
  <c r="AK22" i="39"/>
  <c r="AK28" i="39" s="1"/>
  <c r="T31" i="38"/>
  <c r="T22" i="39"/>
  <c r="T28" i="39" s="1"/>
  <c r="Z29" i="38"/>
  <c r="Z24" i="39"/>
  <c r="Z30" i="39" s="1"/>
  <c r="AA24" i="39"/>
  <c r="AA30" i="39" s="1"/>
  <c r="AA29" i="38"/>
  <c r="P29" i="38"/>
  <c r="P24" i="39"/>
  <c r="P30" i="39" s="1"/>
  <c r="K29" i="38"/>
  <c r="K24" i="39"/>
  <c r="K30" i="39" s="1"/>
  <c r="J31" i="38"/>
  <c r="J22" i="39"/>
  <c r="J28" i="39" s="1"/>
  <c r="L22" i="39"/>
  <c r="L28" i="39" s="1"/>
  <c r="L31" i="38"/>
  <c r="Z22" i="39"/>
  <c r="Z28" i="39" s="1"/>
  <c r="Z31" i="38"/>
  <c r="AQ22" i="39"/>
  <c r="AQ28" i="39" s="1"/>
  <c r="AQ31" i="38"/>
  <c r="N22" i="39"/>
  <c r="N28" i="39" s="1"/>
  <c r="N31" i="38"/>
  <c r="H34" i="33"/>
  <c r="A4" i="15"/>
  <c r="AF29" i="38"/>
  <c r="AF24" i="39"/>
  <c r="AF30" i="39" s="1"/>
  <c r="V24" i="39"/>
  <c r="V30" i="39" s="1"/>
  <c r="V29" i="38"/>
  <c r="AG24" i="39"/>
  <c r="AG30" i="39" s="1"/>
  <c r="AG29" i="38"/>
  <c r="AO29" i="38"/>
  <c r="AO24" i="39"/>
  <c r="AO30" i="39" s="1"/>
  <c r="H63" i="20"/>
  <c r="H67" i="20" s="1"/>
  <c r="J45" i="22"/>
  <c r="P31" i="38"/>
  <c r="P22" i="39"/>
  <c r="P28" i="39" s="1"/>
  <c r="Q22" i="39"/>
  <c r="Q28" i="39" s="1"/>
  <c r="Q31" i="38"/>
  <c r="AM22" i="39"/>
  <c r="AM28" i="39" s="1"/>
  <c r="AM31" i="38"/>
  <c r="O22" i="39"/>
  <c r="O28" i="39" s="1"/>
  <c r="O31" i="38"/>
  <c r="AE31" i="38"/>
  <c r="AE22" i="39"/>
  <c r="AE28" i="39" s="1"/>
  <c r="AH28" i="38" l="1"/>
  <c r="AH23" i="39"/>
  <c r="AH29" i="39" s="1"/>
  <c r="AC28" i="38"/>
  <c r="AC23" i="39"/>
  <c r="AC29" i="39" s="1"/>
  <c r="N23" i="39"/>
  <c r="N29" i="39" s="1"/>
  <c r="N28" i="38"/>
  <c r="AJ28" i="38"/>
  <c r="AJ23" i="39"/>
  <c r="AJ29" i="39" s="1"/>
  <c r="M23" i="39"/>
  <c r="M29" i="39" s="1"/>
  <c r="M28" i="38"/>
  <c r="AM28" i="38"/>
  <c r="AM23" i="39"/>
  <c r="AM29" i="39" s="1"/>
  <c r="W28" i="38"/>
  <c r="W23" i="39"/>
  <c r="W29" i="39" s="1"/>
  <c r="O23" i="39"/>
  <c r="O29" i="39" s="1"/>
  <c r="O28" i="38"/>
  <c r="H36" i="39"/>
  <c r="H44" i="39"/>
  <c r="H50" i="39" s="1"/>
  <c r="U28" i="38"/>
  <c r="U23" i="39"/>
  <c r="U29" i="39" s="1"/>
  <c r="Q28" i="38"/>
  <c r="Q23" i="39"/>
  <c r="Q29" i="39" s="1"/>
  <c r="AA28" i="38"/>
  <c r="AA23" i="39"/>
  <c r="AA29" i="39" s="1"/>
  <c r="P28" i="38"/>
  <c r="P23" i="39"/>
  <c r="P29" i="39" s="1"/>
  <c r="H56" i="38"/>
  <c r="AF23" i="39"/>
  <c r="AF29" i="39" s="1"/>
  <c r="AF28" i="38"/>
  <c r="J28" i="38"/>
  <c r="H143" i="21"/>
  <c r="H142" i="21"/>
  <c r="J23" i="39"/>
  <c r="J29" i="39" s="1"/>
  <c r="T23" i="39"/>
  <c r="T29" i="39" s="1"/>
  <c r="T28" i="38"/>
  <c r="Y23" i="39"/>
  <c r="Y29" i="39" s="1"/>
  <c r="Y28" i="38"/>
  <c r="AQ28" i="38"/>
  <c r="AQ23" i="39"/>
  <c r="AQ29" i="39" s="1"/>
  <c r="L23" i="39"/>
  <c r="L29" i="39" s="1"/>
  <c r="L28" i="38"/>
  <c r="X28" i="38"/>
  <c r="X23" i="39"/>
  <c r="X29" i="39" s="1"/>
  <c r="AI23" i="39"/>
  <c r="AI29" i="39" s="1"/>
  <c r="AI28" i="38"/>
  <c r="AB28" i="38"/>
  <c r="AB23" i="39"/>
  <c r="AB29" i="39" s="1"/>
  <c r="AD23" i="39"/>
  <c r="AD29" i="39" s="1"/>
  <c r="AD28" i="38"/>
  <c r="K23" i="39"/>
  <c r="K29" i="39" s="1"/>
  <c r="K28" i="38"/>
  <c r="AN23" i="39"/>
  <c r="AN29" i="39" s="1"/>
  <c r="AN28" i="38"/>
  <c r="H54" i="38"/>
  <c r="R23" i="39"/>
  <c r="R29" i="39" s="1"/>
  <c r="R28" i="38"/>
  <c r="S23" i="39"/>
  <c r="S29" i="39" s="1"/>
  <c r="S28" i="38"/>
  <c r="Z28" i="38"/>
  <c r="Z23" i="39"/>
  <c r="Z29" i="39" s="1"/>
  <c r="AK28" i="38"/>
  <c r="AK23" i="39"/>
  <c r="AK29" i="39" s="1"/>
  <c r="AG23" i="39"/>
  <c r="AG29" i="39" s="1"/>
  <c r="AG28" i="38"/>
  <c r="H37" i="33"/>
  <c r="A4" i="20"/>
  <c r="H38" i="39"/>
  <c r="H46" i="39"/>
  <c r="AO23" i="39"/>
  <c r="AO29" i="39" s="1"/>
  <c r="AO28" i="38"/>
  <c r="AP28" i="38"/>
  <c r="AP23" i="39"/>
  <c r="AP29" i="39" s="1"/>
  <c r="V23" i="39"/>
  <c r="V29" i="39" s="1"/>
  <c r="V28" i="38"/>
  <c r="AL23" i="39"/>
  <c r="AL29" i="39" s="1"/>
  <c r="AL28" i="38"/>
  <c r="AE28" i="38"/>
  <c r="AE23" i="39"/>
  <c r="AE29" i="39" s="1"/>
  <c r="H147" i="21" l="1"/>
  <c r="H57" i="39"/>
  <c r="H30" i="24" s="1"/>
  <c r="H37" i="39"/>
  <c r="H45" i="39"/>
  <c r="H51" i="39" s="1"/>
  <c r="H58" i="39" s="1"/>
  <c r="H31" i="24" s="1"/>
  <c r="H35" i="33"/>
  <c r="A4" i="21"/>
  <c r="H53" i="38"/>
  <c r="H59" i="38" s="1"/>
  <c r="H53" i="39" l="1"/>
  <c r="H62" i="39" s="1"/>
  <c r="A4" i="39" s="1"/>
  <c r="H60" i="38"/>
  <c r="H62" i="38"/>
  <c r="H63" i="38" s="1"/>
  <c r="H39" i="33" l="1"/>
  <c r="H77" i="38"/>
  <c r="H81" i="38"/>
  <c r="N43" i="22" s="1"/>
  <c r="H80" i="38"/>
  <c r="M43" i="22" s="1"/>
  <c r="H79" i="38"/>
  <c r="L43" i="22" s="1"/>
  <c r="H78" i="38"/>
  <c r="K43" i="22" s="1"/>
  <c r="L47" i="22" l="1"/>
  <c r="L70" i="22" s="1"/>
  <c r="L78" i="22"/>
  <c r="J43" i="22"/>
  <c r="H83" i="38"/>
  <c r="H87" i="38" s="1"/>
  <c r="K47" i="22"/>
  <c r="K70" i="22" s="1"/>
  <c r="K78" i="22"/>
  <c r="M78" i="22"/>
  <c r="M47" i="22"/>
  <c r="M70" i="22" s="1"/>
  <c r="M84" i="22" s="1"/>
  <c r="M130" i="22" s="1"/>
  <c r="N47" i="22"/>
  <c r="N70" i="22" s="1"/>
  <c r="N84" i="22" s="1"/>
  <c r="N130" i="22" s="1"/>
  <c r="N78" i="22"/>
  <c r="K84" i="22" l="1"/>
  <c r="K130" i="22" s="1"/>
  <c r="H36" i="33"/>
  <c r="A4" i="38"/>
  <c r="J78" i="22"/>
  <c r="J47" i="22"/>
  <c r="L84" i="22"/>
  <c r="L130" i="22" s="1"/>
  <c r="H49" i="22" l="1"/>
  <c r="J70" i="22"/>
  <c r="J84" i="22" s="1"/>
  <c r="J130" i="22" s="1"/>
  <c r="H134" i="22" l="1"/>
  <c r="J146" i="22" s="1"/>
  <c r="H18" i="24" s="1"/>
  <c r="H140" i="22" l="1"/>
  <c r="H150" i="22" s="1"/>
  <c r="N146" i="22"/>
  <c r="M146" i="22"/>
  <c r="H21" i="24" s="1"/>
  <c r="K146" i="22"/>
  <c r="H19" i="24" s="1"/>
  <c r="H36" i="24" s="1"/>
  <c r="H20" i="23" s="1"/>
  <c r="L146" i="22"/>
  <c r="H20" i="24" s="1"/>
  <c r="H38" i="24" s="1"/>
  <c r="H22" i="23" s="1"/>
  <c r="H39" i="24" l="1"/>
  <c r="H23" i="23" s="1"/>
  <c r="H154" i="22"/>
  <c r="H188" i="22" s="1"/>
  <c r="H38" i="33" s="1"/>
  <c r="H37" i="24"/>
  <c r="H21" i="23" s="1"/>
  <c r="H23" i="24"/>
  <c r="H43" i="24" s="1"/>
  <c r="A4" i="22" l="1"/>
  <c r="H41" i="33"/>
  <c r="H42" i="33" s="1"/>
  <c r="A4" i="33" s="1"/>
  <c r="A4" i="24"/>
</calcChain>
</file>

<file path=xl/sharedStrings.xml><?xml version="1.0" encoding="utf-8"?>
<sst xmlns="http://schemas.openxmlformats.org/spreadsheetml/2006/main" count="2921" uniqueCount="772">
  <si>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</si>
  <si>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</si>
  <si>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</si>
  <si>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</si>
  <si>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</si>
  <si>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</si>
  <si>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</si>
  <si>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</si>
  <si>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</si>
  <si>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</si>
  <si>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</si>
  <si>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</si>
  <si>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</si>
  <si>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</si>
  <si>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</si>
  <si>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</si>
  <si>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</si>
  <si>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</si>
  <si>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</si>
  <si>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</si>
  <si>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</si>
  <si>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</si>
  <si>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</si>
  <si>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</si>
  <si>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</si>
  <si>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</si>
  <si>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</si>
  <si>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</si>
  <si>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</si>
  <si>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</si>
  <si>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</si>
  <si>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</si>
  <si>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</si>
  <si>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</si>
  <si>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</si>
  <si>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</si>
  <si>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</si>
  <si>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</si>
  <si>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</si>
  <si>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</si>
  <si>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</si>
  <si>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</si>
  <si>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</si>
  <si>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</si>
  <si>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</si>
  <si>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</si>
  <si>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</si>
  <si>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</si>
  <si>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</si>
  <si>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</si>
  <si>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</si>
  <si>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</si>
  <si>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</si>
  <si>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</si>
  <si>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</si>
  <si>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</si>
  <si>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</si>
  <si>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</si>
  <si>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</si>
  <si>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</si>
  <si>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</si>
  <si>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</si>
  <si>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</si>
  <si>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</si>
  <si>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</si>
  <si>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</si>
  <si>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</si>
  <si>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</si>
  <si>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</si>
  <si>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</si>
  <si>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</si>
  <si>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</si>
  <si>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</si>
  <si>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</si>
  <si>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</si>
  <si>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</si>
  <si>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</si>
  <si>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</si>
  <si>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</si>
  <si>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</si>
  <si>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</si>
  <si>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</si>
  <si>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</si>
  <si>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</si>
  <si>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</si>
  <si>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</si>
  <si>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</si>
  <si>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</si>
  <si>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</si>
  <si>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</si>
  <si>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</si>
  <si>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</si>
  <si>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</si>
  <si>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</si>
  <si>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</si>
  <si>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</si>
  <si>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</si>
  <si>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</si>
  <si>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</si>
  <si>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</si>
  <si>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</si>
  <si>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</si>
  <si>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</si>
  <si>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</si>
  <si>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</si>
  <si>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</si>
  <si>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</si>
  <si>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</si>
  <si>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</si>
  <si>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</si>
  <si>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</si>
  <si>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</si>
  <si>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</si>
  <si>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</si>
  <si>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</si>
  <si>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</si>
  <si>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</si>
  <si>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</si>
  <si>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</si>
  <si>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</si>
  <si>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</si>
  <si>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</si>
  <si>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</si>
  <si>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</si>
  <si>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</si>
  <si>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</si>
  <si>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</si>
  <si>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</si>
  <si>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</si>
  <si>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</si>
  <si>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</si>
  <si>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</si>
  <si>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</si>
  <si>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</si>
  <si>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</si>
  <si>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</si>
  <si>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</si>
  <si>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</si>
  <si>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</si>
  <si>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</si>
  <si>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</si>
  <si>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</si>
  <si>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</si>
  <si>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</si>
  <si>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</si>
  <si>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</si>
  <si>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</si>
  <si>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</si>
  <si>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</si>
  <si>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</si>
  <si>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</si>
  <si>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</si>
  <si>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</si>
  <si>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</si>
  <si>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</si>
  <si>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</si>
  <si>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</si>
  <si>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</si>
  <si>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</si>
  <si>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</si>
  <si>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</si>
  <si>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</si>
  <si>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</si>
  <si>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</si>
  <si>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</si>
  <si>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</si>
  <si>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</si>
  <si>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</si>
  <si>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</si>
  <si>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</si>
  <si>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</si>
  <si>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</si>
  <si>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</si>
  <si>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</si>
  <si>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</si>
  <si>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</si>
  <si>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</si>
  <si>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</si>
  <si>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</si>
  <si>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</si>
  <si>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</si>
  <si>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</si>
  <si>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</si>
  <si>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</si>
  <si>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</si>
  <si>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</si>
  <si>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</si>
  <si>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</si>
  <si>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</si>
  <si>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</si>
  <si>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</si>
  <si>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</si>
  <si>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</si>
  <si>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</si>
  <si>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</si>
  <si>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</si>
  <si>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</si>
  <si>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</si>
  <si>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</si>
  <si>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</si>
  <si>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</si>
  <si>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</si>
  <si>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</si>
  <si>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</si>
  <si>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</si>
  <si>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</si>
  <si>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</si>
  <si>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</si>
  <si>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</si>
  <si>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</si>
  <si>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</si>
  <si>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</si>
  <si>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</si>
  <si>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</si>
  <si>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</si>
  <si>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</si>
  <si>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</si>
  <si>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</si>
  <si>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</si>
  <si>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</si>
  <si>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</si>
  <si>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</si>
  <si>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</si>
  <si>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</si>
  <si>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</si>
  <si>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</si>
  <si>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</si>
  <si>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</si>
  <si>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</si>
  <si>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</si>
  <si>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</si>
  <si>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</si>
  <si>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</si>
  <si>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</si>
  <si>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</si>
  <si>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</si>
  <si>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</si>
  <si>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</si>
  <si>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</si>
  <si>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</si>
  <si>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</si>
  <si>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</si>
  <si>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</si>
  <si>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</si>
  <si>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</si>
  <si>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</si>
  <si>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</si>
  <si>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</si>
  <si>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</si>
  <si>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</si>
  <si>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</si>
  <si>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</si>
  <si>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</si>
  <si>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</si>
  <si>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</si>
  <si>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</si>
  <si>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</si>
  <si>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</si>
  <si>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</si>
  <si>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</si>
  <si>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</si>
  <si>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</si>
  <si>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</si>
  <si>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</si>
  <si>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</si>
  <si>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</si>
  <si>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</si>
  <si>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</si>
  <si>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</si>
  <si>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</si>
  <si>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</si>
  <si>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</si>
  <si>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</si>
  <si>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</si>
  <si>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</si>
  <si>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</si>
  <si>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</si>
  <si>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</si>
  <si>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</si>
  <si>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</si>
  <si>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</si>
  <si>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</si>
  <si>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</si>
  <si>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</si>
  <si>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</si>
  <si>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</si>
  <si>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</si>
  <si>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</si>
  <si>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</si>
  <si>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</si>
  <si>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</si>
  <si>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</si>
  <si>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</si>
  <si>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</si>
  <si>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</si>
  <si>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</si>
  <si>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</si>
  <si>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</si>
  <si>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</si>
  <si>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</si>
  <si>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</si>
  <si>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</si>
  <si>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</si>
  <si>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</si>
  <si>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</si>
  <si>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</si>
  <si>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</si>
  <si>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</si>
  <si>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</si>
  <si>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</si>
  <si>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</si>
  <si>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</si>
  <si>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</si>
  <si>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</si>
  <si>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</si>
  <si>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</si>
  <si>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</si>
  <si>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</si>
  <si>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</si>
  <si>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</si>
  <si>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</si>
  <si>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</si>
  <si>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</si>
  <si>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</si>
  <si>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</si>
  <si>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</si>
  <si>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</si>
  <si>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</si>
  <si>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</si>
  <si>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</si>
  <si>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</si>
  <si>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</si>
  <si>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</si>
  <si>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</si>
  <si>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</si>
  <si>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</si>
  <si>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</si>
  <si>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</si>
  <si>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</si>
  <si>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</si>
  <si>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</si>
  <si>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</si>
  <si>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</si>
  <si>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</si>
  <si>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</si>
  <si>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</si>
  <si>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</si>
  <si>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</si>
  <si>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</si>
  <si>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</si>
  <si>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</si>
  <si>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</si>
  <si>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</si>
  <si>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</si>
  <si>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</si>
  <si>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</si>
  <si>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</si>
  <si>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</si>
  <si>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</si>
  <si>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</si>
  <si>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</si>
  <si>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</si>
  <si>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</si>
  <si>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</si>
  <si>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</si>
  <si>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</si>
  <si>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</si>
  <si>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</si>
  <si>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</si>
  <si>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</si>
  <si>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</si>
  <si>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</si>
  <si>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</si>
  <si>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</si>
  <si>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</si>
  <si>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</si>
  <si>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</si>
  <si>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</si>
  <si>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</si>
  <si>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</si>
  <si>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</si>
  <si>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</si>
  <si>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</si>
  <si>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</si>
  <si>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</si>
  <si>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</si>
  <si>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</si>
  <si>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</si>
  <si>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</si>
  <si>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</si>
  <si>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</si>
  <si>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</si>
  <si>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</si>
  <si>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</si>
  <si>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</si>
  <si>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</si>
  <si>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</si>
  <si>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</si>
  <si>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</si>
  <si>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</si>
  <si>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</si>
  <si>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</si>
  <si>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</si>
  <si>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</si>
  <si>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</si>
  <si>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</si>
  <si>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</si>
  <si>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</si>
  <si>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</si>
  <si>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</si>
  <si>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</si>
  <si>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</si>
  <si>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</si>
  <si>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</si>
  <si>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</si>
  <si>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</si>
  <si>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</si>
  <si>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</si>
  <si>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</si>
  <si>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</si>
  <si>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</si>
  <si>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</si>
  <si>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</si>
  <si>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</si>
  <si>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</si>
  <si>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</si>
  <si>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</si>
  <si>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</si>
  <si>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</si>
  <si>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</si>
  <si>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</si>
  <si>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</si>
  <si>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</si>
  <si>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</si>
  <si>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</si>
  <si>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</si>
  <si>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</si>
  <si>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</si>
  <si>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</si>
  <si>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</si>
  <si>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</si>
  <si>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</si>
  <si>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</si>
  <si>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</si>
  <si>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</si>
  <si>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</si>
  <si>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</si>
  <si>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</si>
  <si>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</si>
  <si>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</si>
  <si>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</si>
  <si>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</si>
  <si>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</si>
  <si>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</si>
  <si>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</si>
  <si>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</si>
  <si>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</si>
  <si>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</si>
  <si>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</si>
  <si>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</si>
  <si>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</si>
  <si>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</si>
  <si>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</si>
  <si>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</si>
  <si>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</si>
  <si>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</si>
  <si>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</si>
  <si>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</si>
  <si>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</si>
  <si>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</si>
  <si>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</si>
  <si>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</si>
  <si>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</si>
  <si>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</si>
  <si>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</si>
  <si>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</si>
  <si>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</si>
  <si>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</si>
  <si>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</si>
  <si>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</si>
  <si>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</si>
  <si>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</si>
  <si>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</si>
  <si>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</si>
  <si>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</si>
  <si>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</si>
  <si>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</si>
  <si>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</si>
  <si>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</si>
  <si>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</si>
  <si>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</si>
  <si>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</si>
  <si>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</si>
  <si>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</si>
  <si>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</si>
  <si>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</si>
  <si>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</si>
  <si>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</si>
  <si>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</si>
  <si>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</si>
  <si>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</si>
  <si>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</si>
  <si>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</si>
  <si>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</si>
  <si>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</si>
  <si>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</si>
  <si>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</si>
  <si>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</si>
  <si>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</si>
  <si>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</si>
  <si>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</si>
  <si>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</si>
  <si>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</si>
  <si>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</si>
  <si>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</si>
  <si>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</si>
  <si>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</si>
  <si>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</si>
  <si>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</si>
  <si>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</si>
  <si>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</si>
  <si>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</si>
  <si>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</si>
  <si>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</si>
  <si>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</si>
  <si>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</si>
  <si>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</si>
  <si>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</si>
  <si>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</si>
  <si>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</si>
  <si>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</si>
  <si>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</si>
  <si>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</si>
  <si>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</si>
  <si>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</si>
  <si>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</si>
  <si>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</si>
  <si>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</si>
  <si>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</si>
  <si>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</si>
  <si>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</si>
  <si>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</si>
  <si>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</si>
  <si>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</si>
  <si>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</si>
  <si>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</si>
  <si>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</si>
  <si>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</si>
  <si>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</si>
  <si>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</si>
  <si>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</si>
  <si>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</si>
  <si>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</si>
  <si>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</si>
  <si>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</si>
  <si>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</si>
  <si>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</si>
  <si>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</si>
  <si>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</si>
  <si>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</si>
  <si>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</si>
  <si>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</si>
  <si>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</si>
  <si>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</si>
  <si>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[enter DNO comments, if any]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</si>
  <si>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</si>
  <si>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</si>
  <si>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</si>
  <si>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</si>
  <si>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</si>
  <si>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</si>
  <si>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</si>
  <si>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</si>
  <si>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</si>
  <si>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</si>
  <si>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</si>
  <si>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</si>
  <si>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</si>
  <si>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</si>
  <si>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</si>
  <si>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</si>
  <si>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</si>
  <si>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</si>
  <si>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</si>
  <si>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</si>
  <si>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</si>
  <si>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</si>
  <si>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</si>
  <si>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</si>
  <si>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</si>
  <si>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</si>
  <si>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</si>
  <si>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</si>
  <si>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</si>
  <si>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</si>
  <si>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</si>
  <si>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</si>
  <si>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</si>
  <si>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</si>
  <si>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</si>
  <si>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</si>
  <si>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</si>
  <si>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</si>
  <si>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</si>
  <si>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</si>
  <si>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</si>
  <si>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</si>
  <si>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</si>
  <si>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</si>
  <si>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</si>
  <si>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</si>
  <si>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</si>
  <si>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</si>
  <si>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</si>
  <si>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</si>
  <si>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</si>
  <si>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</si>
  <si>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</si>
  <si>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</si>
  <si>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</si>
  <si>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</si>
  <si>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</si>
  <si>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</si>
  <si>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</si>
  <si>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</si>
  <si>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</si>
  <si>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</si>
  <si>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</si>
  <si>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</si>
  <si>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</si>
  <si>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</si>
  <si>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</si>
  <si>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</si>
  <si>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</si>
  <si>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</si>
  <si>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</si>
  <si>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</si>
  <si>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</si>
  <si>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</si>
  <si>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</si>
  <si>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</si>
  <si>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</si>
  <si>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</si>
  <si>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</si>
  <si>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</si>
  <si>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</si>
  <si>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</si>
  <si>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</si>
  <si>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</si>
  <si>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</si>
  <si>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</si>
  <si>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</si>
  <si>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</si>
  <si>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</si>
  <si>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</si>
  <si>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</si>
  <si>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</si>
  <si>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</si>
  <si>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</si>
  <si>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</si>
  <si>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</si>
  <si>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</si>
  <si>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</si>
  <si>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</si>
  <si>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</si>
  <si>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</si>
  <si>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</si>
  <si>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</si>
  <si>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</si>
  <si>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</si>
  <si>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</si>
  <si>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</si>
  <si>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</si>
  <si>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</si>
  <si>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</si>
  <si>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</si>
  <si>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</si>
  <si>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</si>
  <si>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</si>
  <si>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</si>
  <si>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</si>
  <si>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</si>
  <si>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</si>
  <si>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</si>
  <si>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</si>
  <si>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</si>
  <si>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</si>
  <si>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</si>
  <si>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</si>
  <si>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</si>
  <si>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</si>
  <si>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</si>
  <si>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</si>
  <si>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</si>
  <si>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</si>
  <si>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</si>
  <si>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</si>
  <si>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</si>
  <si>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</si>
  <si>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</si>
  <si>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</si>
  <si>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</si>
  <si>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</si>
  <si>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</si>
  <si>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</si>
  <si>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</si>
  <si>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</si>
  <si>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</si>
  <si>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</si>
  <si>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</si>
  <si>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</si>
  <si>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</si>
  <si>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</si>
  <si>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</si>
  <si>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</si>
  <si>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</si>
  <si>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</si>
  <si>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</si>
  <si>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</si>
  <si>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</si>
  <si>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</si>
  <si>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</si>
  <si>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</si>
  <si>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</si>
  <si>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</si>
  <si>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</si>
  <si>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</si>
  <si>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</si>
  <si>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</si>
  <si>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</si>
  <si>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</si>
  <si>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</si>
  <si>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</si>
  <si>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</si>
  <si>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</si>
  <si>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</si>
  <si>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</si>
  <si>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</si>
  <si>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</si>
  <si>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</si>
  <si>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</si>
  <si>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</si>
  <si>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</si>
  <si>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</si>
  <si>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</si>
  <si>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</si>
  <si>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</si>
  <si>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</si>
  <si>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</si>
  <si>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</si>
  <si>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</si>
  <si>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</si>
  <si>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</si>
  <si>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</si>
  <si>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</si>
  <si>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</si>
  <si>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</si>
  <si>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</si>
  <si>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</si>
  <si>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</si>
  <si>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</si>
  <si>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Difference between CDCM and EDCM costs not capitalised</t>
  </si>
  <si>
    <t>Difference in MEAV value before and after allocation to levels</t>
  </si>
  <si>
    <t>Decimals of precision for error checks</t>
  </si>
  <si>
    <t>integer</t>
  </si>
  <si>
    <t>Input 401-L: Decimal places for error checks</t>
  </si>
  <si>
    <t>2022/23</t>
  </si>
  <si>
    <t>01 April 2022 Charging Methodologies Pre-Release – October 2020 (Schedules 16, 17, 18, 20 and 29) DCP 361</t>
  </si>
  <si>
    <t>Updated references to legal text version. Rounding tolerance added to check on "Expensed" sheet.</t>
  </si>
  <si>
    <t>Release for 2022/23 charge setting</t>
  </si>
  <si>
    <t>WPD South West</t>
  </si>
  <si>
    <t>April 22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</si>
</sst>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33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  <xf numFmtId="0" fontId="12" fillId="6" borderId="0" xfId="12"/>
    <xf numFmtId="0" fontId="1" fillId="46" borderId="0" xfId="14" applyAlignment="1" applyProtection="1">
      <protection locked="0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/>
    <cellStyle name="Bad" xfId="27" builtinId="27" hidden="1"/>
    <cellStyle name="Blank_CEPATNEI" xfId="4"/>
    <cellStyle name="Calculation" xfId="31" builtinId="22" hidden="1"/>
    <cellStyle name="Calculation_CEPATNEI" xfId="15"/>
    <cellStyle name="Check Cell" xfId="33" builtinId="23" hidden="1"/>
    <cellStyle name="ColumnHeading_CEPATNEI" xfId="5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/>
    <cellStyle name="Explanatory Text" xfId="36" builtinId="53" hidden="1"/>
    <cellStyle name="Fixed_CEPATNEI" xfId="14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/>
    <cellStyle name="Linked Cell" xfId="32" builtinId="24" hidden="1"/>
    <cellStyle name="LinkedTo_CEPATNEI" xfId="7"/>
    <cellStyle name="LinksFrom_CEPATNEI" xfId="8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/>
    <cellStyle name="Percent" xfId="3" builtinId="5" hidden="1" customBuiltin="1"/>
    <cellStyle name="RowHeading_CEPATNEI" xfId="9"/>
    <cellStyle name="SectionHeading_CEPATNEI" xfId="10"/>
    <cellStyle name="SubSection_CEPATNEI" xfId="12"/>
    <cellStyle name="Text_CEPATNEI" xfId="16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25713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698897</xdr:colOff>
      <xdr:row>4</xdr:row>
      <xdr:rowOff>97670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9C9C9"/>
    <pageSetUpPr fitToPage="1"/>
  </sheetPr>
  <dimension ref="A1:E46"/>
  <sheetViews>
    <sheetView showGridLines="0" showRowColHeaders="0" zoomScale="80" zoomScaleNormal="80" workbookViewId="0">
      <selection activeCell="D23" sqref="D23"/>
    </sheetView>
  </sheetViews>
  <sheetFormatPr defaultColWidth="0" defaultRowHeight="15" customHeight="1" x14ac:dyDescent="0.3"/>
  <cols>
    <col min="1" max="1" width="2.77734375" customWidth="1"/>
    <col min="2" max="2" width="22.77734375" customWidth="1"/>
    <col min="3" max="3" width="2.77734375" customWidth="1"/>
    <col min="4" max="4" width="100.44140625" customWidth="1"/>
    <col min="5" max="5" width="2.77734375" customWidth="1"/>
    <col min="6" max="16384" width="9.21875" hidden="1"/>
  </cols>
  <sheetData>
    <row r="1" spans="1:5" ht="15" customHeight="1" x14ac:dyDescent="0.3">
      <c r="A1" s="42"/>
      <c r="B1" s="43"/>
      <c r="C1" s="42"/>
      <c r="D1" s="42"/>
      <c r="E1" s="42"/>
    </row>
    <row r="2" spans="1:5" ht="28.8" x14ac:dyDescent="0.3">
      <c r="A2" s="42"/>
      <c r="B2" s="43"/>
      <c r="C2" s="42"/>
      <c r="D2" s="44" t="s">
        <v>0</v>
      </c>
      <c r="E2" s="42"/>
    </row>
    <row r="3" spans="1:5" ht="15" customHeight="1" x14ac:dyDescent="0.3">
      <c r="A3" s="42"/>
      <c r="B3" s="43"/>
      <c r="C3" s="42"/>
      <c r="D3" s="42"/>
      <c r="E3" s="42"/>
    </row>
    <row r="4" spans="1:5" ht="21" x14ac:dyDescent="0.3">
      <c r="A4" s="42"/>
      <c r="B4" s="43"/>
      <c r="C4" s="42"/>
      <c r="D4" s="215" t="s">
        <v>769</v>
      </c>
      <c r="E4" s="42"/>
    </row>
    <row r="5" spans="1:5" ht="14.4" x14ac:dyDescent="0.3">
      <c r="A5" s="42"/>
      <c r="B5" s="43"/>
      <c r="C5" s="42"/>
      <c r="D5" s="42"/>
      <c r="E5" s="42"/>
    </row>
    <row r="6" spans="1:5" ht="14.4" x14ac:dyDescent="0.3">
      <c r="A6" s="42"/>
      <c r="B6" s="45" t="str">
        <f>'Version control'!F7</f>
        <v>Model date:</v>
      </c>
      <c r="C6" s="42"/>
      <c r="D6" s="46">
        <f>'Version control'!H7</f>
        <v>44141</v>
      </c>
      <c r="E6" s="42"/>
    </row>
    <row r="7" spans="1:5" ht="15" customHeight="1" x14ac:dyDescent="0.3">
      <c r="A7" s="42"/>
      <c r="B7" s="43"/>
      <c r="C7" s="42"/>
      <c r="D7" s="42"/>
      <c r="E7" s="42"/>
    </row>
    <row r="8" spans="1:5" ht="15" customHeight="1" x14ac:dyDescent="0.3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 x14ac:dyDescent="0.3">
      <c r="A9" s="42"/>
      <c r="B9" s="43"/>
      <c r="C9" s="42"/>
      <c r="D9" s="42"/>
      <c r="E9" s="42"/>
    </row>
    <row r="10" spans="1:5" ht="15" customHeight="1" x14ac:dyDescent="0.3">
      <c r="A10" s="42"/>
      <c r="B10" s="45" t="str">
        <f>'Version control'!F11</f>
        <v>Model number:</v>
      </c>
      <c r="C10" s="42"/>
      <c r="D10" s="47">
        <f>'Version control'!H11</f>
        <v>4</v>
      </c>
      <c r="E10" s="42"/>
    </row>
    <row r="11" spans="1:5" ht="15" customHeight="1" x14ac:dyDescent="0.3">
      <c r="A11" s="42"/>
      <c r="B11" s="43"/>
      <c r="C11" s="42"/>
      <c r="D11" s="42"/>
      <c r="E11" s="42"/>
    </row>
    <row r="12" spans="1:5" ht="15" customHeight="1" x14ac:dyDescent="0.3">
      <c r="A12" s="42"/>
      <c r="B12" s="45" t="str">
        <f>'Version control'!F13</f>
        <v>DCUSA text version:</v>
      </c>
      <c r="C12" s="42"/>
      <c r="D12" s="47" t="str">
        <f>'Version control'!H13</f>
        <v>01 April 2022 Charging Methodologies Pre-Release – October 2020 (Schedules 16, 17, 18, 20 and 29) DCP 361</v>
      </c>
      <c r="E12" s="42"/>
    </row>
    <row r="13" spans="1:5" s="1" customFormat="1" ht="15" customHeight="1" x14ac:dyDescent="0.3">
      <c r="A13" s="42"/>
      <c r="B13" s="45"/>
      <c r="C13" s="42"/>
      <c r="D13" s="47"/>
      <c r="E13" s="42"/>
    </row>
    <row r="14" spans="1:5" s="1" customFormat="1" ht="15" customHeight="1" x14ac:dyDescent="0.3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 x14ac:dyDescent="0.3">
      <c r="A15" s="42"/>
      <c r="B15" s="43"/>
      <c r="C15" s="42"/>
      <c r="D15" s="42"/>
      <c r="E15" s="42"/>
    </row>
    <row r="16" spans="1:5" ht="28.8" x14ac:dyDescent="0.3">
      <c r="A16" s="42"/>
      <c r="B16" s="45" t="s">
        <v>4</v>
      </c>
      <c r="C16" s="42"/>
      <c r="D16" s="48" t="s">
        <v>758</v>
      </c>
      <c r="E16" s="42"/>
    </row>
    <row r="17" spans="1:5" ht="14.4" x14ac:dyDescent="0.3">
      <c r="A17" s="42"/>
      <c r="B17" s="43"/>
      <c r="C17" s="42"/>
      <c r="D17" s="48" t="s">
        <v>726</v>
      </c>
      <c r="E17" s="42"/>
    </row>
    <row r="18" spans="1:5" ht="14.4" x14ac:dyDescent="0.3">
      <c r="A18" s="42"/>
      <c r="B18" s="43"/>
      <c r="C18" s="42"/>
      <c r="D18" s="42"/>
      <c r="E18" s="42"/>
    </row>
    <row r="19" spans="1:5" ht="15" customHeight="1" x14ac:dyDescent="0.3">
      <c r="A19" s="42"/>
      <c r="B19" s="45" t="s">
        <v>1</v>
      </c>
      <c r="C19" s="42"/>
      <c r="D19" s="222" t="s">
        <v>766</v>
      </c>
      <c r="E19" s="42"/>
    </row>
    <row r="20" spans="1:5" ht="15" customHeight="1" x14ac:dyDescent="0.3">
      <c r="A20" s="42"/>
      <c r="B20" s="43"/>
      <c r="C20" s="42"/>
      <c r="D20" s="42"/>
      <c r="E20" s="42"/>
    </row>
    <row r="21" spans="1:5" ht="15" customHeight="1" x14ac:dyDescent="0.3">
      <c r="A21" s="42"/>
      <c r="B21" s="45" t="s">
        <v>2</v>
      </c>
      <c r="C21" s="42"/>
      <c r="D21" s="222" t="s">
        <v>770</v>
      </c>
      <c r="E21" s="42"/>
    </row>
    <row r="22" spans="1:5" ht="15" customHeight="1" x14ac:dyDescent="0.3">
      <c r="A22" s="42"/>
      <c r="B22" s="43"/>
      <c r="C22" s="42"/>
      <c r="D22" s="42"/>
      <c r="E22" s="42"/>
    </row>
    <row r="23" spans="1:5" ht="15" customHeight="1" x14ac:dyDescent="0.3">
      <c r="A23" s="42"/>
      <c r="B23" s="45" t="s">
        <v>3</v>
      </c>
      <c r="C23" s="42"/>
      <c r="D23" s="222" t="s">
        <v>771</v>
      </c>
      <c r="E23" s="42"/>
    </row>
    <row r="24" spans="1:5" ht="15" customHeight="1" x14ac:dyDescent="0.3">
      <c r="A24" s="42"/>
      <c r="B24" s="43"/>
      <c r="C24" s="42"/>
      <c r="D24" s="42"/>
      <c r="E24" s="42"/>
    </row>
    <row r="25" spans="1:5" ht="30" customHeight="1" x14ac:dyDescent="0.3">
      <c r="A25" s="42"/>
      <c r="B25" s="45" t="s">
        <v>11</v>
      </c>
      <c r="C25" s="42"/>
      <c r="D25" s="18" t="s">
        <v>564</v>
      </c>
      <c r="E25" s="42"/>
    </row>
    <row r="26" spans="1:5" ht="15" customHeight="1" x14ac:dyDescent="0.3">
      <c r="A26" s="42"/>
      <c r="B26" s="43"/>
      <c r="C26" s="42"/>
      <c r="D26" s="42"/>
      <c r="E26" s="42"/>
    </row>
    <row r="27" spans="1:5" ht="15" customHeight="1" x14ac:dyDescent="0.3">
      <c r="A27" s="42"/>
      <c r="B27" s="45" t="s">
        <v>5</v>
      </c>
      <c r="C27" s="42"/>
      <c r="D27" s="42"/>
      <c r="E27" s="42"/>
    </row>
    <row r="28" spans="1:5" ht="15" customHeight="1" x14ac:dyDescent="0.3">
      <c r="A28" s="42"/>
      <c r="B28" s="49" t="s">
        <v>6</v>
      </c>
      <c r="C28" s="50"/>
      <c r="D28" s="50" t="s">
        <v>7</v>
      </c>
      <c r="E28" s="42"/>
    </row>
    <row r="29" spans="1:5" ht="14.4" x14ac:dyDescent="0.3">
      <c r="A29" s="42"/>
      <c r="B29" s="51"/>
      <c r="C29" s="52"/>
      <c r="D29" s="52" t="s">
        <v>9</v>
      </c>
      <c r="E29" s="42"/>
    </row>
    <row r="30" spans="1:5" ht="14.4" x14ac:dyDescent="0.3">
      <c r="A30" s="42"/>
      <c r="B30" s="19" t="s">
        <v>265</v>
      </c>
      <c r="C30" s="53"/>
      <c r="D30" s="53" t="s">
        <v>8</v>
      </c>
      <c r="E30" s="42"/>
    </row>
    <row r="31" spans="1:5" ht="14.4" x14ac:dyDescent="0.3">
      <c r="A31" s="42"/>
      <c r="B31" s="20" t="s">
        <v>265</v>
      </c>
      <c r="C31" s="53"/>
      <c r="D31" s="53" t="s">
        <v>264</v>
      </c>
      <c r="E31" s="42"/>
    </row>
    <row r="32" spans="1:5" ht="14.4" x14ac:dyDescent="0.3">
      <c r="A32" s="42"/>
      <c r="B32" s="21" t="s">
        <v>265</v>
      </c>
      <c r="C32" s="53"/>
      <c r="D32" s="54" t="s">
        <v>511</v>
      </c>
      <c r="E32" s="42"/>
    </row>
    <row r="33" spans="1:5" ht="14.4" x14ac:dyDescent="0.3">
      <c r="A33" s="42"/>
      <c r="B33" s="55" t="s">
        <v>265</v>
      </c>
      <c r="C33" s="53"/>
      <c r="D33" s="53" t="s">
        <v>10</v>
      </c>
      <c r="E33" s="42"/>
    </row>
    <row r="34" spans="1:5" ht="14.4" x14ac:dyDescent="0.3">
      <c r="A34" s="42"/>
      <c r="B34" s="56" t="s">
        <v>265</v>
      </c>
      <c r="C34" s="53"/>
      <c r="D34" s="53" t="s">
        <v>478</v>
      </c>
      <c r="E34" s="42"/>
    </row>
    <row r="35" spans="1:5" ht="14.4" x14ac:dyDescent="0.3">
      <c r="A35" s="42"/>
      <c r="B35" s="57" t="s">
        <v>265</v>
      </c>
      <c r="C35" s="53"/>
      <c r="D35" s="53" t="s">
        <v>479</v>
      </c>
      <c r="E35" s="42"/>
    </row>
    <row r="36" spans="1:5" ht="14.4" x14ac:dyDescent="0.3">
      <c r="A36" s="42"/>
      <c r="B36" s="58" t="s">
        <v>265</v>
      </c>
      <c r="C36" s="53"/>
      <c r="D36" s="54" t="s">
        <v>494</v>
      </c>
      <c r="E36" s="42"/>
    </row>
    <row r="37" spans="1:5" ht="14.4" x14ac:dyDescent="0.3">
      <c r="A37" s="42"/>
      <c r="B37" s="59" t="s">
        <v>477</v>
      </c>
      <c r="C37" s="53"/>
      <c r="D37" s="54" t="s">
        <v>480</v>
      </c>
      <c r="E37" s="42"/>
    </row>
    <row r="38" spans="1:5" ht="15" customHeight="1" x14ac:dyDescent="0.3">
      <c r="A38" s="42"/>
      <c r="B38" s="60" t="s">
        <v>477</v>
      </c>
      <c r="C38" s="53"/>
      <c r="D38" s="53" t="s">
        <v>481</v>
      </c>
      <c r="E38" s="42"/>
    </row>
    <row r="39" spans="1:5" ht="15" customHeight="1" x14ac:dyDescent="0.3">
      <c r="A39" s="42"/>
      <c r="B39" s="50" t="s">
        <v>477</v>
      </c>
      <c r="C39" s="53"/>
      <c r="D39" s="53" t="s">
        <v>482</v>
      </c>
      <c r="E39" s="42"/>
    </row>
    <row r="40" spans="1:5" ht="15" customHeight="1" x14ac:dyDescent="0.3">
      <c r="A40" s="42"/>
      <c r="B40" s="61" t="s">
        <v>477</v>
      </c>
      <c r="C40" s="53"/>
      <c r="D40" s="53" t="s">
        <v>507</v>
      </c>
      <c r="E40" s="42"/>
    </row>
    <row r="41" spans="1:5" ht="15" customHeight="1" x14ac:dyDescent="0.3">
      <c r="A41" s="42"/>
      <c r="B41" s="62" t="s">
        <v>477</v>
      </c>
      <c r="C41" s="53"/>
      <c r="D41" s="53" t="s">
        <v>508</v>
      </c>
      <c r="E41" s="42"/>
    </row>
    <row r="42" spans="1:5" ht="15" customHeight="1" x14ac:dyDescent="0.3">
      <c r="A42" s="42"/>
      <c r="B42" s="63" t="s">
        <v>477</v>
      </c>
      <c r="C42" s="53"/>
      <c r="D42" s="53" t="s">
        <v>509</v>
      </c>
      <c r="E42" s="42"/>
    </row>
    <row r="43" spans="1:5" ht="15" customHeight="1" x14ac:dyDescent="0.3">
      <c r="A43" s="42"/>
      <c r="B43" s="64" t="s">
        <v>506</v>
      </c>
      <c r="C43" s="53"/>
      <c r="D43" s="53" t="s">
        <v>510</v>
      </c>
      <c r="E43" s="42"/>
    </row>
    <row r="44" spans="1:5" ht="15" customHeight="1" x14ac:dyDescent="0.3">
      <c r="A44" s="42"/>
      <c r="B44" s="65" t="s">
        <v>506</v>
      </c>
      <c r="C44" s="53"/>
      <c r="D44" s="54" t="s">
        <v>489</v>
      </c>
      <c r="E44" s="42"/>
    </row>
    <row r="45" spans="1:5" ht="15" customHeight="1" x14ac:dyDescent="0.3">
      <c r="A45" s="42"/>
      <c r="B45" s="66" t="s">
        <v>506</v>
      </c>
      <c r="C45" s="53"/>
      <c r="D45" s="54" t="s">
        <v>490</v>
      </c>
      <c r="E45" s="42"/>
    </row>
    <row r="46" spans="1:5" ht="15" customHeight="1" x14ac:dyDescent="0.3">
      <c r="A46" s="42"/>
      <c r="B46" s="67" t="s">
        <v>506</v>
      </c>
      <c r="C46" s="68"/>
      <c r="D46" s="69" t="s">
        <v>491</v>
      </c>
      <c r="E46" s="42"/>
    </row>
  </sheetData>
  <sheetProtection sheet="1" object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4" width="20.77734375" customWidth="1"/>
    <col min="15" max="15" width="2.77734375" customWidth="1"/>
    <col min="16" max="16" width="40.77734375" customWidth="1"/>
    <col min="17" max="17" width="2.77734375" customWidth="1"/>
    <col min="18" max="16384" width="9.21875" hidden="1"/>
  </cols>
  <sheetData>
    <row r="1" spans="1:17" x14ac:dyDescent="0.3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3">
      <c r="A2" s="96" t="str">
        <f>Cover!D21&amp;" - "&amp;Cover!D23</f>
        <v>WPD South West - April 22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3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3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3">
      <c r="A9" s="73"/>
      <c r="B9" s="73"/>
      <c r="C9" s="109" t="s">
        <v>441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3">
      <c r="A10" s="73"/>
      <c r="B10" s="73"/>
      <c r="C10" s="109" t="s">
        <v>442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 x14ac:dyDescent="0.3">
      <c r="A11" s="73"/>
      <c r="B11" s="73"/>
      <c r="C11" s="109" t="s">
        <v>732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 x14ac:dyDescent="0.3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x14ac:dyDescent="0.3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 x14ac:dyDescent="0.3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3">
      <c r="A15" s="73"/>
      <c r="B15" s="73"/>
      <c r="C15" s="109" t="s">
        <v>443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3">
      <c r="A16" s="73"/>
      <c r="B16" s="73"/>
      <c r="C16" s="109" t="s">
        <v>444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3">
      <c r="A18" s="73"/>
      <c r="B18" s="101"/>
      <c r="C18" s="110" t="s">
        <v>718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 x14ac:dyDescent="0.3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x14ac:dyDescent="0.3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x14ac:dyDescent="0.3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116690169.08763137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3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34558479.357611723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x14ac:dyDescent="0.3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130450344.51140504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x14ac:dyDescent="0.3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73665828.71729888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x14ac:dyDescent="0.3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80156402.243089825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3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3">
      <c r="A27" s="73"/>
      <c r="B27" s="101"/>
      <c r="C27" s="110" t="s">
        <v>647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 x14ac:dyDescent="0.3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3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0.27737839130950015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x14ac:dyDescent="0.3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3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0.72262160869049985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570</v>
      </c>
      <c r="Q31" s="42"/>
    </row>
    <row r="32" spans="1:17" x14ac:dyDescent="0.3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3">
      <c r="A33" s="73"/>
      <c r="B33" s="73"/>
      <c r="C33" s="73"/>
      <c r="D33" s="73"/>
      <c r="E33" s="112" t="s">
        <v>414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 x14ac:dyDescent="0.3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0.27737839130950015</v>
      </c>
      <c r="K34" s="180">
        <f>H$31</f>
        <v>0.72262160869049985</v>
      </c>
      <c r="L34" s="181"/>
      <c r="M34" s="181"/>
      <c r="N34" s="181"/>
      <c r="O34" s="74"/>
      <c r="P34" s="115" t="s">
        <v>570</v>
      </c>
      <c r="Q34" s="42"/>
    </row>
    <row r="35" spans="1:17" x14ac:dyDescent="0.3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 x14ac:dyDescent="0.3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 x14ac:dyDescent="0.3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 x14ac:dyDescent="0.3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 x14ac:dyDescent="0.3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 x14ac:dyDescent="0.3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32367331.383160755</v>
      </c>
      <c r="K40" s="130">
        <f>SUMPRODUCT($H21:$H25, K34:K38)</f>
        <v>84322837.70447062</v>
      </c>
      <c r="L40" s="130">
        <f>SUMPRODUCT($H21:$H25, L34:L38)</f>
        <v>34558479.357611723</v>
      </c>
      <c r="M40" s="130">
        <f>SUMPRODUCT($H21:$H25, M34:M38)</f>
        <v>130450344.51140504</v>
      </c>
      <c r="N40" s="130">
        <f>SUMPRODUCT($H21:$H25, N34:N38)</f>
        <v>153822230.96038872</v>
      </c>
      <c r="O40" s="74"/>
      <c r="P40" s="115" t="s">
        <v>576</v>
      </c>
      <c r="Q40" s="42"/>
    </row>
    <row r="41" spans="1:17" x14ac:dyDescent="0.3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435521223.91703683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576</v>
      </c>
      <c r="Q41" s="42"/>
    </row>
    <row r="42" spans="1:17" x14ac:dyDescent="0.3">
      <c r="A42" s="73"/>
      <c r="B42" s="73"/>
      <c r="C42" s="73"/>
      <c r="D42" s="73"/>
      <c r="E42" s="115" t="s">
        <v>487</v>
      </c>
      <c r="F42" s="73"/>
      <c r="G42" s="115" t="s">
        <v>470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 x14ac:dyDescent="0.3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 x14ac:dyDescent="0.3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7.4318608613495402E-2</v>
      </c>
      <c r="K44" s="154">
        <f>IF($H42, K40 / $H41, 0)</f>
        <v>0.19361361300852106</v>
      </c>
      <c r="L44" s="154">
        <f>IF($H42, L40 / $H41, 0)</f>
        <v>7.9349702057677052E-2</v>
      </c>
      <c r="M44" s="154">
        <f>IF($H42, M40 / $H41, 0)</f>
        <v>0.29952695149537589</v>
      </c>
      <c r="N44" s="154">
        <f>IF($H42, N40 / $H41, 0)</f>
        <v>0.35319112482493065</v>
      </c>
      <c r="O44" s="74"/>
      <c r="P44" s="115" t="s">
        <v>576</v>
      </c>
      <c r="Q44" s="42"/>
    </row>
    <row r="45" spans="1:17" x14ac:dyDescent="0.3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 x14ac:dyDescent="0.3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3">
      <c r="A47" s="73"/>
      <c r="B47" s="101"/>
      <c r="C47" s="110" t="s">
        <v>648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 x14ac:dyDescent="0.3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3">
      <c r="A49" s="73"/>
      <c r="B49" s="73"/>
      <c r="C49" s="73"/>
      <c r="D49" s="109"/>
      <c r="E49" s="115" t="str">
        <f>MEAV!E120</f>
        <v>EHV reduction rate</v>
      </c>
      <c r="F49" s="73"/>
      <c r="G49" s="115" t="str">
        <f>MEAV!G120</f>
        <v>%</v>
      </c>
      <c r="H49" s="166">
        <f>MEAV!H120</f>
        <v>0.89750543660733406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 x14ac:dyDescent="0.3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3">
      <c r="A51" s="73"/>
      <c r="B51" s="73"/>
      <c r="C51" s="73"/>
      <c r="D51" s="73"/>
      <c r="E51" s="112" t="s">
        <v>415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 x14ac:dyDescent="0.3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2">
        <f>J34</f>
        <v>0.27737839130950015</v>
      </c>
      <c r="K52" s="212">
        <f>K34</f>
        <v>0.72262160869049985</v>
      </c>
      <c r="L52" s="181"/>
      <c r="M52" s="181"/>
      <c r="N52" s="181"/>
      <c r="O52" s="74"/>
      <c r="P52" s="115" t="s">
        <v>570</v>
      </c>
      <c r="Q52" s="42"/>
    </row>
    <row r="53" spans="1:17" x14ac:dyDescent="0.3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3">
        <f>L35</f>
        <v>1</v>
      </c>
      <c r="M53" s="182"/>
      <c r="N53" s="182"/>
      <c r="O53" s="74"/>
      <c r="P53" s="73"/>
      <c r="Q53" s="42"/>
    </row>
    <row r="54" spans="1:17" x14ac:dyDescent="0.3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3">
        <f>M36</f>
        <v>1</v>
      </c>
      <c r="N54" s="182"/>
      <c r="O54" s="74"/>
      <c r="P54" s="73"/>
      <c r="Q54" s="42"/>
    </row>
    <row r="55" spans="1:17" x14ac:dyDescent="0.3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0.89750543660733406</v>
      </c>
      <c r="O55" s="74"/>
      <c r="P55" s="115" t="s">
        <v>577</v>
      </c>
      <c r="Q55" s="42"/>
    </row>
    <row r="56" spans="1:17" x14ac:dyDescent="0.3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6"/>
      <c r="K56" s="206"/>
      <c r="L56" s="206"/>
      <c r="M56" s="206"/>
      <c r="N56" s="150">
        <f>H$49</f>
        <v>0.89750543660733406</v>
      </c>
      <c r="O56" s="74"/>
      <c r="P56" s="115" t="s">
        <v>577</v>
      </c>
      <c r="Q56" s="42"/>
    </row>
    <row r="57" spans="1:17" x14ac:dyDescent="0.3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3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32367331.383160755</v>
      </c>
      <c r="K58" s="130">
        <f>SUMPRODUCT($H21:$H25, K52:K56)</f>
        <v>84322837.70447062</v>
      </c>
      <c r="L58" s="130">
        <f>SUMPRODUCT($H21:$H25, L52:L56)</f>
        <v>34558479.357611723</v>
      </c>
      <c r="M58" s="130">
        <f>SUMPRODUCT($H21:$H25, M52:M56)</f>
        <v>130450344.51140504</v>
      </c>
      <c r="N58" s="130">
        <f>SUMPRODUCT($H21:$H25, N52:N56)</f>
        <v>138056288.55801785</v>
      </c>
      <c r="O58" s="74"/>
      <c r="P58" s="115" t="s">
        <v>576</v>
      </c>
      <c r="Q58" s="42"/>
    </row>
    <row r="59" spans="1:17" x14ac:dyDescent="0.3">
      <c r="A59" s="115"/>
      <c r="B59" s="73"/>
      <c r="C59" s="73"/>
      <c r="D59" s="73"/>
      <c r="E59" s="115" t="s">
        <v>488</v>
      </c>
      <c r="F59" s="73"/>
      <c r="G59" s="115" t="str">
        <f>G$21</f>
        <v>£</v>
      </c>
      <c r="H59" s="130">
        <f>SUM(J58:N58)</f>
        <v>419755281.51466596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576</v>
      </c>
      <c r="Q59" s="42"/>
    </row>
    <row r="60" spans="1:17" x14ac:dyDescent="0.3">
      <c r="A60" s="73"/>
      <c r="B60" s="73"/>
      <c r="C60" s="73"/>
      <c r="D60" s="73"/>
      <c r="E60" s="115" t="s">
        <v>487</v>
      </c>
      <c r="F60" s="73"/>
      <c r="G60" s="115" t="s">
        <v>470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3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3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7.7110003872648977E-2</v>
      </c>
      <c r="K62" s="154">
        <f>IF($H60, K58 / $H59, 0)</f>
        <v>0.2008857098836157</v>
      </c>
      <c r="L62" s="154">
        <f>IF($H60, L58 / $H59, 0)</f>
        <v>8.233006439587652E-2</v>
      </c>
      <c r="M62" s="154">
        <f>IF($H60, M58 / $H59, 0)</f>
        <v>0.31077713671804552</v>
      </c>
      <c r="N62" s="154">
        <f>IF($H60, N58 / $H59, 0)</f>
        <v>0.3288970851298133</v>
      </c>
      <c r="O62" s="74"/>
      <c r="P62" s="115" t="s">
        <v>576</v>
      </c>
      <c r="Q62" s="42"/>
    </row>
    <row r="63" spans="1:17" x14ac:dyDescent="0.3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 x14ac:dyDescent="0.3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x14ac:dyDescent="0.3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 x14ac:dyDescent="0.3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 x14ac:dyDescent="0.3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 x14ac:dyDescent="0.3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x14ac:dyDescent="0.3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42" sqref="A142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4" width="20.77734375" customWidth="1"/>
    <col min="15" max="15" width="2.77734375" customWidth="1"/>
    <col min="16" max="16" width="40.77734375" customWidth="1"/>
    <col min="17" max="17" width="2.77734375" customWidth="1"/>
    <col min="18" max="16384" width="9.21875" hidden="1"/>
  </cols>
  <sheetData>
    <row r="1" spans="1:17" x14ac:dyDescent="0.3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3">
      <c r="A2" s="96" t="str">
        <f>Cover!D21&amp;" - "&amp;Cover!D23</f>
        <v>WPD South West - April 22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3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3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3">
      <c r="A10" s="73"/>
      <c r="B10" s="73"/>
      <c r="C10" s="109" t="s">
        <v>733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 x14ac:dyDescent="0.3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x14ac:dyDescent="0.3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 x14ac:dyDescent="0.3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 x14ac:dyDescent="0.3">
      <c r="A14" s="73"/>
      <c r="B14" s="73"/>
      <c r="C14" s="109" t="s">
        <v>760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3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3">
      <c r="A16" s="73"/>
      <c r="B16" s="101"/>
      <c r="C16" s="110" t="s">
        <v>649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3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x14ac:dyDescent="0.3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290321179.89561594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x14ac:dyDescent="0.3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293900000.00000006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x14ac:dyDescent="0.3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316402000.00000006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3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 x14ac:dyDescent="0.3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900623179.89561605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578</v>
      </c>
      <c r="Q23" s="42"/>
    </row>
    <row r="24" spans="1:17" x14ac:dyDescent="0.3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 x14ac:dyDescent="0.3">
      <c r="A25" s="73"/>
      <c r="B25" s="73"/>
      <c r="C25" s="73"/>
      <c r="D25" s="73"/>
      <c r="E25" s="115" t="s">
        <v>529</v>
      </c>
      <c r="F25" s="73"/>
      <c r="G25" s="115" t="s">
        <v>470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3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3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0.35131451983799888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578</v>
      </c>
      <c r="Q27" s="42"/>
    </row>
    <row r="28" spans="1:17" x14ac:dyDescent="0.3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3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0.64868548016200112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578</v>
      </c>
      <c r="Q29" s="42"/>
    </row>
    <row r="30" spans="1:17" x14ac:dyDescent="0.3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3">
      <c r="A31" s="73"/>
      <c r="B31" s="101"/>
      <c r="C31" s="110" t="s">
        <v>650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 x14ac:dyDescent="0.3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3">
      <c r="A33" s="73"/>
      <c r="B33" s="73"/>
      <c r="C33" s="73"/>
      <c r="D33" s="109"/>
      <c r="E33" s="115" t="str">
        <f>Expensed!E67</f>
        <v>Expensed proportions, by network level (EDCM)</v>
      </c>
      <c r="F33" s="73"/>
      <c r="G33" s="115" t="str">
        <f>Expensed!G68</f>
        <v>%</v>
      </c>
      <c r="H33" s="135"/>
      <c r="I33" s="135"/>
      <c r="J33" s="166">
        <f>Expensed!H68</f>
        <v>0.17996905981935982</v>
      </c>
      <c r="K33" s="166">
        <f>Expensed!H69</f>
        <v>0.3014258233431385</v>
      </c>
      <c r="L33" s="166">
        <f>Expensed!H70</f>
        <v>9.133057382922917E-2</v>
      </c>
      <c r="M33" s="166">
        <f>Expensed!H71</f>
        <v>0.23974676084772348</v>
      </c>
      <c r="N33" s="166">
        <f>Expensed!H72</f>
        <v>0.18752778216054919</v>
      </c>
      <c r="O33" s="74"/>
      <c r="P33" s="73"/>
      <c r="Q33" s="53"/>
    </row>
    <row r="34" spans="1:17" x14ac:dyDescent="0.3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x14ac:dyDescent="0.3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7.4318608613495402E-2</v>
      </c>
      <c r="K35" s="166">
        <f>Capitalised!K44</f>
        <v>0.19361361300852106</v>
      </c>
      <c r="L35" s="166">
        <f>Capitalised!L44</f>
        <v>7.9349702057677052E-2</v>
      </c>
      <c r="M35" s="166">
        <f>Capitalised!M44</f>
        <v>0.29952695149537589</v>
      </c>
      <c r="N35" s="166">
        <f>Capitalised!N44</f>
        <v>0.35319112482493065</v>
      </c>
      <c r="O35" s="74"/>
      <c r="P35" s="73"/>
      <c r="Q35" s="42"/>
    </row>
    <row r="36" spans="1:17" x14ac:dyDescent="0.3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 x14ac:dyDescent="0.3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0.11143514614955159</v>
      </c>
      <c r="K37" s="135">
        <f>($H$27 * K33) + ($H$29 * K35)</f>
        <v>0.23148960791490053</v>
      </c>
      <c r="L37" s="135">
        <f>($H$27 * L33) + ($H$29 * L35)</f>
        <v>8.3558756271340517E-2</v>
      </c>
      <c r="M37" s="135">
        <f>($H$27 * M33) + ($H$29 * M35)</f>
        <v>0.27852530252217184</v>
      </c>
      <c r="N37" s="135">
        <f>($H$27 * N33) + ($H$29 * N35)</f>
        <v>0.29499118714203559</v>
      </c>
      <c r="O37" s="74"/>
      <c r="P37" s="115" t="s">
        <v>578</v>
      </c>
      <c r="Q37" s="42"/>
    </row>
    <row r="38" spans="1:17" x14ac:dyDescent="0.3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 x14ac:dyDescent="0.3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 x14ac:dyDescent="0.3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x14ac:dyDescent="0.3">
      <c r="A41" s="73"/>
      <c r="B41" s="101"/>
      <c r="C41" s="110" t="s">
        <v>651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 x14ac:dyDescent="0.3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x14ac:dyDescent="0.3">
      <c r="A43" s="73"/>
      <c r="B43" s="73"/>
      <c r="C43" s="73"/>
      <c r="D43" s="109"/>
      <c r="E43" s="115" t="str">
        <f>Expensed!E76</f>
        <v>Expensed proportions, by network level (CDCM)</v>
      </c>
      <c r="F43" s="73"/>
      <c r="G43" s="115" t="str">
        <f>Expensed!G77</f>
        <v>%</v>
      </c>
      <c r="H43" s="135"/>
      <c r="I43" s="135"/>
      <c r="J43" s="166">
        <f>Expensed!H77</f>
        <v>0.18221983598168848</v>
      </c>
      <c r="K43" s="166">
        <f>Expensed!H78</f>
        <v>0.30552364644704588</v>
      </c>
      <c r="L43" s="166">
        <f>Expensed!H79</f>
        <v>9.2340909512020397E-2</v>
      </c>
      <c r="M43" s="166">
        <f>Expensed!H80</f>
        <v>0.24335694466030064</v>
      </c>
      <c r="N43" s="166">
        <f>Expensed!H81</f>
        <v>0.17655866339894463</v>
      </c>
      <c r="O43" s="74"/>
      <c r="P43" s="73"/>
      <c r="Q43" s="42"/>
    </row>
    <row r="44" spans="1:17" x14ac:dyDescent="0.3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x14ac:dyDescent="0.3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7.7110003872648977E-2</v>
      </c>
      <c r="K45" s="166">
        <f>Capitalised!K62</f>
        <v>0.2008857098836157</v>
      </c>
      <c r="L45" s="166">
        <f>Capitalised!L62</f>
        <v>8.233006439587652E-2</v>
      </c>
      <c r="M45" s="166">
        <f>Capitalised!M62</f>
        <v>0.31077713671804552</v>
      </c>
      <c r="N45" s="166">
        <f>Capitalised!N62</f>
        <v>0.3288970851298133</v>
      </c>
      <c r="O45" s="74"/>
      <c r="P45" s="73"/>
      <c r="Q45" s="42"/>
    </row>
    <row r="46" spans="1:17" x14ac:dyDescent="0.3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3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0.11403661407028887</v>
      </c>
      <c r="K47" s="135">
        <f>($H$27 * K43) + ($H$29 * K45)</f>
        <v>0.23764653632423616</v>
      </c>
      <c r="L47" s="135">
        <f>($H$27 * L43) + ($H$29 * L45)</f>
        <v>8.5847019641027172E-2</v>
      </c>
      <c r="M47" s="135">
        <f>($H$27 * M43) + ($H$29 * M45)</f>
        <v>0.28709144431789324</v>
      </c>
      <c r="N47" s="135">
        <f>($H$27 * N43) + ($H$29 * N45)</f>
        <v>0.27537838564655459</v>
      </c>
      <c r="O47" s="74"/>
      <c r="P47" s="115" t="s">
        <v>578</v>
      </c>
      <c r="Q47" s="42"/>
    </row>
    <row r="48" spans="1:17" x14ac:dyDescent="0.3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3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 x14ac:dyDescent="0.3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3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 x14ac:dyDescent="0.3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 x14ac:dyDescent="0.3">
      <c r="A53" s="73"/>
      <c r="B53" s="73"/>
      <c r="C53" s="109" t="s">
        <v>504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 x14ac:dyDescent="0.3">
      <c r="A54" s="73"/>
      <c r="B54" s="73"/>
      <c r="C54" s="109" t="s">
        <v>505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 x14ac:dyDescent="0.3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x14ac:dyDescent="0.3">
      <c r="A56" s="73"/>
      <c r="B56" s="101"/>
      <c r="C56" s="110" t="s">
        <v>652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 x14ac:dyDescent="0.3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3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219175380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 x14ac:dyDescent="0.3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x14ac:dyDescent="0.3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7475332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3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3">
      <c r="A62" s="73"/>
      <c r="B62" s="73"/>
      <c r="C62" s="73"/>
      <c r="D62" s="73"/>
      <c r="E62" s="115" t="s">
        <v>344</v>
      </c>
      <c r="F62" s="73"/>
      <c r="G62" s="115" t="s">
        <v>438</v>
      </c>
      <c r="H62" s="152">
        <f>'DNO inputs'!H274</f>
        <v>5167573.9700000007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 x14ac:dyDescent="0.3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 x14ac:dyDescent="0.3">
      <c r="A64" s="115"/>
      <c r="B64" s="73"/>
      <c r="C64" s="73"/>
      <c r="D64" s="73"/>
      <c r="E64" s="115" t="s">
        <v>255</v>
      </c>
      <c r="F64" s="73"/>
      <c r="G64" s="115" t="s">
        <v>438</v>
      </c>
      <c r="H64" s="130">
        <f>H60 + H62</f>
        <v>12642905.970000001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606</v>
      </c>
      <c r="Q64" s="42"/>
    </row>
    <row r="65" spans="1:17" x14ac:dyDescent="0.3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 x14ac:dyDescent="0.3">
      <c r="A66" s="115"/>
      <c r="B66" s="73"/>
      <c r="C66" s="73"/>
      <c r="D66" s="73"/>
      <c r="E66" s="115" t="s">
        <v>407</v>
      </c>
      <c r="F66" s="73"/>
      <c r="G66" s="115" t="s">
        <v>438</v>
      </c>
      <c r="H66" s="130">
        <f>H58 - H64</f>
        <v>206532474.03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571</v>
      </c>
      <c r="Q66" s="42"/>
    </row>
    <row r="67" spans="1:17" x14ac:dyDescent="0.3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x14ac:dyDescent="0.3">
      <c r="A68" s="115"/>
      <c r="B68" s="73"/>
      <c r="C68" s="73"/>
      <c r="D68" s="73"/>
      <c r="E68" s="112" t="s">
        <v>408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579</v>
      </c>
      <c r="Q68" s="42"/>
    </row>
    <row r="69" spans="1:17" x14ac:dyDescent="0.3">
      <c r="A69" s="73"/>
      <c r="B69" s="73"/>
      <c r="C69" s="73"/>
      <c r="D69" s="73"/>
      <c r="E69" s="73"/>
      <c r="F69" s="113" t="s">
        <v>267</v>
      </c>
      <c r="G69" s="113" t="s">
        <v>438</v>
      </c>
      <c r="H69" s="145"/>
      <c r="I69" s="145"/>
      <c r="J69" s="158">
        <f>$H66 * J37</f>
        <v>23014976.428161521</v>
      </c>
      <c r="K69" s="158">
        <f>$H66 * K37</f>
        <v>47810121.434899077</v>
      </c>
      <c r="L69" s="158">
        <f>$H66 * L37</f>
        <v>17257596.659589734</v>
      </c>
      <c r="M69" s="158">
        <f>$H66 * M37</f>
        <v>57524519.809858352</v>
      </c>
      <c r="N69" s="158">
        <f>$H66 * N37</f>
        <v>60925259.697491333</v>
      </c>
      <c r="O69" s="74"/>
      <c r="P69" s="73"/>
      <c r="Q69" s="42"/>
    </row>
    <row r="70" spans="1:17" x14ac:dyDescent="0.3">
      <c r="A70" s="73"/>
      <c r="B70" s="73"/>
      <c r="C70" s="73"/>
      <c r="D70" s="73"/>
      <c r="E70" s="73"/>
      <c r="F70" s="117" t="s">
        <v>268</v>
      </c>
      <c r="G70" s="117" t="s">
        <v>438</v>
      </c>
      <c r="H70" s="146"/>
      <c r="I70" s="147"/>
      <c r="J70" s="147">
        <f>$H66 * J47</f>
        <v>23552264.033941068</v>
      </c>
      <c r="K70" s="147">
        <f>$H66 * K47</f>
        <v>49081727.091704756</v>
      </c>
      <c r="L70" s="147">
        <f>$H66 * L47</f>
        <v>17730197.354563344</v>
      </c>
      <c r="M70" s="147">
        <f>$H66 * M47</f>
        <v>59293706.267820477</v>
      </c>
      <c r="N70" s="147">
        <f>$H66 * N47</f>
        <v>56874579.281970359</v>
      </c>
      <c r="O70" s="74"/>
      <c r="P70" s="73"/>
      <c r="Q70" s="42"/>
    </row>
    <row r="71" spans="1:17" x14ac:dyDescent="0.3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x14ac:dyDescent="0.3">
      <c r="A72" s="73"/>
      <c r="B72" s="101"/>
      <c r="C72" s="110" t="s">
        <v>653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 x14ac:dyDescent="0.3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x14ac:dyDescent="0.3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6129999.9999999991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 x14ac:dyDescent="0.3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x14ac:dyDescent="0.3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580</v>
      </c>
      <c r="Q76" s="42"/>
    </row>
    <row r="77" spans="1:17" x14ac:dyDescent="0.3">
      <c r="A77" s="73"/>
      <c r="B77" s="73"/>
      <c r="C77" s="73"/>
      <c r="D77" s="73"/>
      <c r="E77" s="73"/>
      <c r="F77" s="113" t="s">
        <v>267</v>
      </c>
      <c r="G77" s="113" t="s">
        <v>438</v>
      </c>
      <c r="H77" s="145"/>
      <c r="I77" s="145"/>
      <c r="J77" s="158">
        <f>$H74 * J33</f>
        <v>1103210.3366926755</v>
      </c>
      <c r="K77" s="158">
        <f>$H74 * K33</f>
        <v>1847740.2970934387</v>
      </c>
      <c r="L77" s="158">
        <f>$H74 * L33</f>
        <v>559856.41757317469</v>
      </c>
      <c r="M77" s="158">
        <f>$H74 * M33</f>
        <v>1469647.6439965446</v>
      </c>
      <c r="N77" s="158">
        <f>$H74 * N33</f>
        <v>1149545.3046441663</v>
      </c>
      <c r="O77" s="74"/>
      <c r="P77" s="73"/>
      <c r="Q77" s="42"/>
    </row>
    <row r="78" spans="1:17" x14ac:dyDescent="0.3">
      <c r="A78" s="73"/>
      <c r="B78" s="73"/>
      <c r="C78" s="73"/>
      <c r="D78" s="73"/>
      <c r="E78" s="73"/>
      <c r="F78" s="117" t="s">
        <v>268</v>
      </c>
      <c r="G78" s="117" t="s">
        <v>438</v>
      </c>
      <c r="H78" s="146"/>
      <c r="I78" s="147"/>
      <c r="J78" s="147">
        <f>$H74 * J43</f>
        <v>1117007.5945677501</v>
      </c>
      <c r="K78" s="147">
        <f>$H74 * K43</f>
        <v>1872859.9527203909</v>
      </c>
      <c r="L78" s="147">
        <f>$H74 * L43</f>
        <v>566049.77530868491</v>
      </c>
      <c r="M78" s="147">
        <f>$H74 * M43</f>
        <v>1491778.0707676427</v>
      </c>
      <c r="N78" s="147">
        <f>$H74 * N43</f>
        <v>1082304.6066355305</v>
      </c>
      <c r="O78" s="74"/>
      <c r="P78" s="73"/>
      <c r="Q78" s="42"/>
    </row>
    <row r="79" spans="1:17" x14ac:dyDescent="0.3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x14ac:dyDescent="0.3">
      <c r="A80" s="73"/>
      <c r="B80" s="101"/>
      <c r="C80" s="110" t="s">
        <v>654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 x14ac:dyDescent="0.3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x14ac:dyDescent="0.3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580</v>
      </c>
      <c r="Q82" s="42"/>
    </row>
    <row r="83" spans="1:17" x14ac:dyDescent="0.3">
      <c r="A83" s="73"/>
      <c r="B83" s="73"/>
      <c r="C83" s="73"/>
      <c r="D83" s="73"/>
      <c r="E83" s="73"/>
      <c r="F83" s="113" t="s">
        <v>267</v>
      </c>
      <c r="G83" s="113" t="s">
        <v>438</v>
      </c>
      <c r="H83" s="145"/>
      <c r="I83" s="145"/>
      <c r="J83" s="145">
        <f t="shared" ref="J83:N84" si="0">J69 + J77</f>
        <v>24118186.764854196</v>
      </c>
      <c r="K83" s="145">
        <f t="shared" si="0"/>
        <v>49657861.731992513</v>
      </c>
      <c r="L83" s="145">
        <f t="shared" si="0"/>
        <v>17817453.07716291</v>
      </c>
      <c r="M83" s="145">
        <f t="shared" si="0"/>
        <v>58994167.453854896</v>
      </c>
      <c r="N83" s="145">
        <f t="shared" si="0"/>
        <v>62074805.0021355</v>
      </c>
      <c r="O83" s="74"/>
      <c r="P83" s="73"/>
      <c r="Q83" s="42"/>
    </row>
    <row r="84" spans="1:17" x14ac:dyDescent="0.3">
      <c r="A84" s="73"/>
      <c r="B84" s="73"/>
      <c r="C84" s="73"/>
      <c r="D84" s="73"/>
      <c r="E84" s="73"/>
      <c r="F84" s="117" t="s">
        <v>268</v>
      </c>
      <c r="G84" s="117" t="s">
        <v>438</v>
      </c>
      <c r="H84" s="146"/>
      <c r="I84" s="147"/>
      <c r="J84" s="147">
        <f t="shared" si="0"/>
        <v>24669271.628508817</v>
      </c>
      <c r="K84" s="147">
        <f t="shared" si="0"/>
        <v>50954587.044425145</v>
      </c>
      <c r="L84" s="147">
        <f t="shared" si="0"/>
        <v>18296247.129872028</v>
      </c>
      <c r="M84" s="147">
        <f t="shared" si="0"/>
        <v>60785484.338588119</v>
      </c>
      <c r="N84" s="147">
        <f t="shared" si="0"/>
        <v>57956883.888605893</v>
      </c>
      <c r="O84" s="74"/>
      <c r="P84" s="73"/>
      <c r="Q84" s="42"/>
    </row>
    <row r="85" spans="1:17" x14ac:dyDescent="0.3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x14ac:dyDescent="0.3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 x14ac:dyDescent="0.3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 x14ac:dyDescent="0.3">
      <c r="A88" s="73"/>
      <c r="B88" s="73"/>
      <c r="C88" s="109" t="s">
        <v>719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 x14ac:dyDescent="0.3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x14ac:dyDescent="0.3">
      <c r="A90" s="73"/>
      <c r="B90" s="101"/>
      <c r="C90" s="110" t="s">
        <v>655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 x14ac:dyDescent="0.3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x14ac:dyDescent="0.3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x14ac:dyDescent="0.3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519.3929296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x14ac:dyDescent="0.3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3560.4307964999998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x14ac:dyDescent="0.3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11135.698339690003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 x14ac:dyDescent="0.3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x14ac:dyDescent="0.3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x14ac:dyDescent="0.3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x14ac:dyDescent="0.3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x14ac:dyDescent="0.3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 x14ac:dyDescent="0.3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 x14ac:dyDescent="0.3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13045.761970340003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567</v>
      </c>
      <c r="Q102" s="42"/>
    </row>
    <row r="103" spans="1:17" x14ac:dyDescent="0.3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x14ac:dyDescent="0.3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1023.462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 x14ac:dyDescent="0.3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 x14ac:dyDescent="0.3">
      <c r="A106" s="73"/>
      <c r="B106" s="73"/>
      <c r="C106" s="73"/>
      <c r="D106" s="73"/>
      <c r="E106" s="115" t="s">
        <v>530</v>
      </c>
      <c r="F106" s="73"/>
      <c r="G106" s="115" t="s">
        <v>470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 x14ac:dyDescent="0.3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x14ac:dyDescent="0.3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x14ac:dyDescent="0.3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x14ac:dyDescent="0.3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 x14ac:dyDescent="0.3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 x14ac:dyDescent="0.3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x14ac:dyDescent="0.3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 x14ac:dyDescent="0.3">
      <c r="A114" s="115"/>
      <c r="B114" s="73"/>
      <c r="C114" s="73"/>
      <c r="D114" s="73"/>
      <c r="E114" s="73"/>
      <c r="F114" s="113" t="s">
        <v>541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0.94544144711760891</v>
      </c>
      <c r="O114" s="74"/>
      <c r="P114" s="115" t="s">
        <v>567</v>
      </c>
      <c r="Q114" s="42"/>
    </row>
    <row r="115" spans="1:17" x14ac:dyDescent="0.3">
      <c r="A115" s="115"/>
      <c r="B115" s="73"/>
      <c r="C115" s="73"/>
      <c r="D115" s="73"/>
      <c r="E115" s="73"/>
      <c r="F115" s="115" t="s">
        <v>542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0.96362763141173924</v>
      </c>
      <c r="N115" s="190">
        <f>IF($H$106, ($H$102 + $H110 * $H$104) / ($H$102 + $H$104), N$116)</f>
        <v>0.96362763141173924</v>
      </c>
      <c r="O115" s="74"/>
      <c r="P115" s="115" t="s">
        <v>567</v>
      </c>
      <c r="Q115" s="42"/>
    </row>
    <row r="116" spans="1:17" x14ac:dyDescent="0.3">
      <c r="A116" s="115"/>
      <c r="B116" s="73"/>
      <c r="C116" s="73"/>
      <c r="D116" s="73"/>
      <c r="E116" s="73"/>
      <c r="F116" s="117" t="s">
        <v>543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567</v>
      </c>
      <c r="Q116" s="42"/>
    </row>
    <row r="117" spans="1:17" x14ac:dyDescent="0.3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 x14ac:dyDescent="0.3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11135.698339690003</v>
      </c>
      <c r="K118" s="130">
        <f>SUMPRODUCT($H93:$H95, K114:K116)</f>
        <v>11135.698339690003</v>
      </c>
      <c r="L118" s="130">
        <f>SUMPRODUCT($H93:$H95, L114:L116)</f>
        <v>11135.698339690003</v>
      </c>
      <c r="M118" s="130">
        <f>SUMPRODUCT($H93:$H95, M114:M116)</f>
        <v>14566.62783492671</v>
      </c>
      <c r="N118" s="130">
        <f>SUMPRODUCT($H93:$H95, N114:N116)</f>
        <v>15057.683437910389</v>
      </c>
      <c r="O118" s="74"/>
      <c r="P118" s="115" t="s">
        <v>581</v>
      </c>
      <c r="Q118" s="42"/>
    </row>
    <row r="119" spans="1:17" x14ac:dyDescent="0.3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 x14ac:dyDescent="0.3">
      <c r="A120" s="73"/>
      <c r="B120" s="73"/>
      <c r="C120" s="73"/>
      <c r="D120" s="73"/>
      <c r="E120" s="115" t="s">
        <v>471</v>
      </c>
      <c r="F120" s="73"/>
      <c r="G120" s="115" t="s">
        <v>470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 x14ac:dyDescent="0.3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x14ac:dyDescent="0.3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 x14ac:dyDescent="0.3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 x14ac:dyDescent="0.3">
      <c r="A124" s="73"/>
      <c r="B124" s="73"/>
      <c r="C124" s="109" t="s">
        <v>455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 x14ac:dyDescent="0.3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x14ac:dyDescent="0.3">
      <c r="A126" s="73"/>
      <c r="B126" s="101"/>
      <c r="C126" s="110" t="s">
        <v>656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 x14ac:dyDescent="0.3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x14ac:dyDescent="0.3">
      <c r="A128" s="115"/>
      <c r="B128" s="73"/>
      <c r="C128" s="73"/>
      <c r="D128" s="109"/>
      <c r="E128" s="112" t="s">
        <v>410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582</v>
      </c>
      <c r="Q128" s="42"/>
    </row>
    <row r="129" spans="1:17" x14ac:dyDescent="0.3">
      <c r="A129" s="73"/>
      <c r="B129" s="73"/>
      <c r="C129" s="73"/>
      <c r="D129" s="73"/>
      <c r="E129" s="73"/>
      <c r="F129" s="113" t="s">
        <v>267</v>
      </c>
      <c r="G129" s="113" t="s">
        <v>472</v>
      </c>
      <c r="H129" s="145"/>
      <c r="I129" s="145"/>
      <c r="J129" s="145">
        <f t="shared" ref="J129:N130" si="1">IF(J$120, J83 / J$118, 0)</f>
        <v>2165.8441194380989</v>
      </c>
      <c r="K129" s="145">
        <f t="shared" si="1"/>
        <v>4459.3397034653235</v>
      </c>
      <c r="L129" s="145">
        <f t="shared" si="1"/>
        <v>1600.0301493133761</v>
      </c>
      <c r="M129" s="145">
        <f t="shared" si="1"/>
        <v>4049.9536421465605</v>
      </c>
      <c r="N129" s="145">
        <f t="shared" si="1"/>
        <v>4122.467128366583</v>
      </c>
      <c r="O129" s="74"/>
      <c r="P129" s="73"/>
      <c r="Q129" s="42"/>
    </row>
    <row r="130" spans="1:17" x14ac:dyDescent="0.3">
      <c r="A130" s="73"/>
      <c r="B130" s="73"/>
      <c r="C130" s="73"/>
      <c r="D130" s="73"/>
      <c r="E130" s="73"/>
      <c r="F130" s="117" t="s">
        <v>268</v>
      </c>
      <c r="G130" s="117" t="s">
        <v>472</v>
      </c>
      <c r="H130" s="146"/>
      <c r="I130" s="147"/>
      <c r="J130" s="147">
        <f t="shared" si="1"/>
        <v>2215.3322473348862</v>
      </c>
      <c r="K130" s="147">
        <f t="shared" si="1"/>
        <v>4575.7873004526473</v>
      </c>
      <c r="L130" s="147">
        <f t="shared" si="1"/>
        <v>1643.0264696251966</v>
      </c>
      <c r="M130" s="147">
        <f t="shared" si="1"/>
        <v>4172.9276691508167</v>
      </c>
      <c r="N130" s="147">
        <f t="shared" si="1"/>
        <v>3848.9907247411747</v>
      </c>
      <c r="O130" s="74"/>
      <c r="P130" s="73"/>
      <c r="Q130" s="42"/>
    </row>
    <row r="131" spans="1:17" x14ac:dyDescent="0.3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x14ac:dyDescent="0.3">
      <c r="A132" s="115"/>
      <c r="B132" s="73"/>
      <c r="C132" s="73"/>
      <c r="D132" s="73"/>
      <c r="E132" s="112" t="s">
        <v>473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583</v>
      </c>
      <c r="Q132" s="42"/>
    </row>
    <row r="133" spans="1:17" x14ac:dyDescent="0.3">
      <c r="A133" s="73"/>
      <c r="B133" s="73"/>
      <c r="C133" s="73"/>
      <c r="D133" s="73"/>
      <c r="E133" s="73"/>
      <c r="F133" s="113" t="s">
        <v>267</v>
      </c>
      <c r="G133" s="113" t="s">
        <v>472</v>
      </c>
      <c r="H133" s="145">
        <f>SUM(J129:N129)</f>
        <v>16397.634742729941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 x14ac:dyDescent="0.3">
      <c r="A134" s="73"/>
      <c r="B134" s="73"/>
      <c r="C134" s="73"/>
      <c r="D134" s="73"/>
      <c r="E134" s="73"/>
      <c r="F134" s="117" t="s">
        <v>268</v>
      </c>
      <c r="G134" s="117" t="s">
        <v>472</v>
      </c>
      <c r="H134" s="146">
        <f>SUM(J130:N130)</f>
        <v>16456.06441130472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 x14ac:dyDescent="0.3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 x14ac:dyDescent="0.3">
      <c r="A136" s="115"/>
      <c r="B136" s="73"/>
      <c r="C136" s="73"/>
      <c r="D136" s="73"/>
      <c r="E136" s="115" t="s">
        <v>261</v>
      </c>
      <c r="F136" s="214"/>
      <c r="G136" s="115" t="s">
        <v>472</v>
      </c>
      <c r="H136" s="130">
        <f>IF(N120, H64 / N118, 0)</f>
        <v>839.63154240374331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582</v>
      </c>
      <c r="Q136" s="42"/>
    </row>
    <row r="137" spans="1:17" x14ac:dyDescent="0.3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x14ac:dyDescent="0.3">
      <c r="A138" s="73"/>
      <c r="B138" s="73"/>
      <c r="C138" s="73"/>
      <c r="D138" s="73"/>
      <c r="E138" s="112" t="s">
        <v>531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 x14ac:dyDescent="0.3">
      <c r="A139" s="73"/>
      <c r="B139" s="73"/>
      <c r="C139" s="73"/>
      <c r="D139" s="73"/>
      <c r="E139" s="73"/>
      <c r="F139" s="113" t="s">
        <v>267</v>
      </c>
      <c r="G139" s="113" t="s">
        <v>470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 x14ac:dyDescent="0.3">
      <c r="A140" s="73"/>
      <c r="B140" s="73"/>
      <c r="C140" s="73"/>
      <c r="D140" s="73"/>
      <c r="E140" s="73"/>
      <c r="F140" s="117" t="s">
        <v>268</v>
      </c>
      <c r="G140" s="117" t="s">
        <v>470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 x14ac:dyDescent="0.3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x14ac:dyDescent="0.3">
      <c r="A142" s="73"/>
      <c r="B142" s="101"/>
      <c r="C142" s="110" t="s">
        <v>657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 x14ac:dyDescent="0.3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x14ac:dyDescent="0.3">
      <c r="A144" s="115"/>
      <c r="B144" s="73"/>
      <c r="C144" s="73"/>
      <c r="D144" s="109"/>
      <c r="E144" s="112" t="s">
        <v>409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583</v>
      </c>
      <c r="Q144" s="42"/>
    </row>
    <row r="145" spans="1:17" x14ac:dyDescent="0.3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0.12564893316674211</v>
      </c>
      <c r="K145" s="180">
        <f t="shared" si="2"/>
        <v>0.25870341791443408</v>
      </c>
      <c r="L145" s="180">
        <f t="shared" si="2"/>
        <v>9.2823892306712549E-2</v>
      </c>
      <c r="M145" s="180">
        <f t="shared" si="2"/>
        <v>0.23495336065205721</v>
      </c>
      <c r="N145" s="180">
        <f t="shared" si="2"/>
        <v>0.23916014640453825</v>
      </c>
      <c r="O145" s="74"/>
      <c r="P145" s="73"/>
      <c r="Q145" s="42"/>
    </row>
    <row r="146" spans="1:17" x14ac:dyDescent="0.3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0.1280857534304588</v>
      </c>
      <c r="K146" s="192">
        <f t="shared" si="2"/>
        <v>0.26456219586072965</v>
      </c>
      <c r="L146" s="192">
        <f t="shared" si="2"/>
        <v>9.4996262308421675E-2</v>
      </c>
      <c r="M146" s="192">
        <f t="shared" si="2"/>
        <v>0.24126971706253178</v>
      </c>
      <c r="N146" s="193">
        <f t="shared" si="2"/>
        <v>0.22254037854521211</v>
      </c>
      <c r="O146" s="74"/>
      <c r="P146" s="73"/>
      <c r="Q146" s="42"/>
    </row>
    <row r="147" spans="1:17" x14ac:dyDescent="0.3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x14ac:dyDescent="0.3">
      <c r="A148" s="73"/>
      <c r="B148" s="73"/>
      <c r="C148" s="73"/>
      <c r="D148" s="73"/>
      <c r="E148" s="112" t="s">
        <v>411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 x14ac:dyDescent="0.3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4.8710249555515964E-2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566</v>
      </c>
      <c r="Q149" s="126"/>
    </row>
    <row r="150" spans="1:17" x14ac:dyDescent="0.3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4.8545692792646103E-2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 x14ac:dyDescent="0.3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x14ac:dyDescent="0.3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 x14ac:dyDescent="0.3">
      <c r="A153" s="73"/>
      <c r="B153" s="73"/>
      <c r="C153" s="73"/>
      <c r="D153" s="73"/>
      <c r="E153" s="115"/>
      <c r="F153" s="113" t="s">
        <v>267</v>
      </c>
      <c r="G153" s="113" t="s">
        <v>231</v>
      </c>
      <c r="H153" s="226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 x14ac:dyDescent="0.3">
      <c r="A154" s="73"/>
      <c r="B154" s="73"/>
      <c r="C154" s="73"/>
      <c r="D154" s="73"/>
      <c r="E154" s="115"/>
      <c r="F154" s="117" t="s">
        <v>268</v>
      </c>
      <c r="G154" s="117" t="s">
        <v>231</v>
      </c>
      <c r="H154" s="227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 x14ac:dyDescent="0.3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x14ac:dyDescent="0.3">
      <c r="A156" s="73"/>
      <c r="B156" s="101"/>
      <c r="C156" s="110" t="s">
        <v>658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 x14ac:dyDescent="0.3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 x14ac:dyDescent="0.3">
      <c r="A158" s="73"/>
      <c r="B158" s="73"/>
      <c r="C158" s="73"/>
      <c r="D158" s="73"/>
      <c r="E158" s="115" t="s">
        <v>257</v>
      </c>
      <c r="F158" s="199"/>
      <c r="G158" s="115" t="s">
        <v>44</v>
      </c>
      <c r="H158" s="154">
        <f>H149</f>
        <v>4.8710249555515964E-2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566</v>
      </c>
      <c r="Q158" s="42"/>
    </row>
    <row r="159" spans="1:17" x14ac:dyDescent="0.3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x14ac:dyDescent="0.3">
      <c r="A160" s="73"/>
      <c r="B160" s="101"/>
      <c r="C160" s="110" t="s">
        <v>659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 x14ac:dyDescent="0.3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x14ac:dyDescent="0.3">
      <c r="A162" s="73"/>
      <c r="B162" s="73"/>
      <c r="C162" s="73"/>
      <c r="D162" s="109"/>
      <c r="E162" s="112" t="str">
        <f>MEAV!E91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x14ac:dyDescent="0.3">
      <c r="A163" s="73"/>
      <c r="B163" s="73"/>
      <c r="C163" s="73"/>
      <c r="D163" s="73"/>
      <c r="E163" s="73"/>
      <c r="F163" s="113" t="str">
        <f>MEAV!F92</f>
        <v>EHV/HV</v>
      </c>
      <c r="G163" s="113" t="str">
        <f>MEAV!G92</f>
        <v>%</v>
      </c>
      <c r="H163" s="172">
        <f>MEAV!H92</f>
        <v>0.19373079886001365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x14ac:dyDescent="0.3">
      <c r="A164" s="73"/>
      <c r="B164" s="73"/>
      <c r="C164" s="73"/>
      <c r="D164" s="73"/>
      <c r="E164" s="73"/>
      <c r="F164" s="115" t="str">
        <f>MEAV!F93</f>
        <v>EHV</v>
      </c>
      <c r="G164" s="115" t="str">
        <f>MEAV!G93</f>
        <v>%</v>
      </c>
      <c r="H164" s="166">
        <f>MEAV!H93</f>
        <v>0.2959520696404182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x14ac:dyDescent="0.3">
      <c r="A165" s="73"/>
      <c r="B165" s="73"/>
      <c r="C165" s="73"/>
      <c r="D165" s="73"/>
      <c r="E165" s="73"/>
      <c r="F165" s="115" t="str">
        <f>MEAV!F94</f>
        <v>132kV/EHV</v>
      </c>
      <c r="G165" s="115" t="str">
        <f>MEAV!G94</f>
        <v>%</v>
      </c>
      <c r="H165" s="166">
        <f>MEAV!H94</f>
        <v>0.12058035851121424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x14ac:dyDescent="0.3">
      <c r="A166" s="73"/>
      <c r="B166" s="73"/>
      <c r="C166" s="73"/>
      <c r="D166" s="73"/>
      <c r="E166" s="73"/>
      <c r="F166" s="117" t="str">
        <f>MEAV!F95</f>
        <v>132kV</v>
      </c>
      <c r="G166" s="117" t="str">
        <f>MEAV!G95</f>
        <v>%</v>
      </c>
      <c r="H166" s="173">
        <f>MEAV!H95</f>
        <v>0.38973677298835385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 x14ac:dyDescent="0.3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x14ac:dyDescent="0.3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 x14ac:dyDescent="0.3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0.38435235108117616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 x14ac:dyDescent="0.3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09">
        <f>L145</f>
        <v>9.2823892306712549E-2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 x14ac:dyDescent="0.3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0.23495336065205721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 x14ac:dyDescent="0.3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4.6332686218429016E-2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572</v>
      </c>
      <c r="Q172" s="42"/>
    </row>
    <row r="173" spans="1:17" x14ac:dyDescent="0.3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7.0779940303928521E-2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572</v>
      </c>
      <c r="Q173" s="42"/>
    </row>
    <row r="174" spans="1:17" x14ac:dyDescent="0.3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2.8838016195053707E-2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572</v>
      </c>
      <c r="Q174" s="42"/>
    </row>
    <row r="175" spans="1:17" x14ac:dyDescent="0.3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9.3209503687126993E-2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572</v>
      </c>
      <c r="Q175" s="42"/>
    </row>
    <row r="176" spans="1:17" x14ac:dyDescent="0.3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x14ac:dyDescent="0.3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 x14ac:dyDescent="0.3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9.3209503687126993E-2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 x14ac:dyDescent="0.3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2.8838016195053707E-2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 x14ac:dyDescent="0.3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7.0779940303928521E-2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 x14ac:dyDescent="0.3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4.6332686218429016E-2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 x14ac:dyDescent="0.3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0.23495336065205721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 x14ac:dyDescent="0.3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9.2823892306712549E-2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 x14ac:dyDescent="0.3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0.38435235108117616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 x14ac:dyDescent="0.3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x14ac:dyDescent="0.3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 x14ac:dyDescent="0.3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 x14ac:dyDescent="0.3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0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 x14ac:dyDescent="0.3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x14ac:dyDescent="0.3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41" width="20.77734375" customWidth="1"/>
    <col min="42" max="42" width="20.77734375" style="17" customWidth="1"/>
    <col min="43" max="43" width="20.77734375" customWidth="1"/>
    <col min="44" max="44" width="2.77734375" customWidth="1"/>
    <col min="45" max="45" width="40.77734375" customWidth="1"/>
    <col min="46" max="46" width="2.77734375" customWidth="1"/>
    <col min="47" max="16384" width="9.21875" hidden="1"/>
  </cols>
  <sheetData>
    <row r="1" spans="1:46" x14ac:dyDescent="0.3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3">
      <c r="A2" s="96" t="str">
        <f>Cover!D21&amp;" - "&amp;Cover!D23</f>
        <v>WPD South West - April 22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3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6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3">
      <c r="A9" s="73"/>
      <c r="B9" s="73"/>
      <c r="C9" s="109" t="s">
        <v>496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3">
      <c r="A10" s="73"/>
      <c r="B10" s="73"/>
      <c r="C10" s="109" t="s">
        <v>497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3">
      <c r="A11" s="73"/>
      <c r="B11" s="73"/>
      <c r="C11" s="109" t="s">
        <v>734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3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3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3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3">
      <c r="A15" s="73"/>
      <c r="B15" s="73"/>
      <c r="C15" s="109" t="s">
        <v>453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3">
      <c r="A16" s="73"/>
      <c r="B16" s="73"/>
      <c r="C16" s="109" t="s">
        <v>454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3">
      <c r="A18" s="73"/>
      <c r="B18" s="101"/>
      <c r="C18" s="110" t="s">
        <v>660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3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3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3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4900000</v>
      </c>
      <c r="K21" s="156">
        <f>Expenditure!K133</f>
        <v>13146272.351747425</v>
      </c>
      <c r="L21" s="156">
        <f>Expenditure!L133</f>
        <v>3272202.7985191746</v>
      </c>
      <c r="M21" s="156">
        <f>Expenditure!M133</f>
        <v>1241572.018682624</v>
      </c>
      <c r="N21" s="156">
        <f>Expenditure!N133</f>
        <v>2143922.1852150229</v>
      </c>
      <c r="O21" s="156">
        <f>Expenditure!O133</f>
        <v>391322.30665870052</v>
      </c>
      <c r="P21" s="156">
        <f>Expenditure!P133</f>
        <v>131766.55564506742</v>
      </c>
      <c r="Q21" s="156">
        <f>Expenditure!Q133</f>
        <v>988249.16733800573</v>
      </c>
      <c r="R21" s="156">
        <f>Expenditure!R133</f>
        <v>1076093.5377680503</v>
      </c>
      <c r="S21" s="156">
        <f>Expenditure!S133</f>
        <v>2108264.8903210792</v>
      </c>
      <c r="T21" s="156">
        <f>Expenditure!T133</f>
        <v>417260.75954271352</v>
      </c>
      <c r="U21" s="156">
        <f>Expenditure!U133</f>
        <v>219610.92607511237</v>
      </c>
      <c r="V21" s="156">
        <f>Expenditure!V133</f>
        <v>153727.64825257866</v>
      </c>
      <c r="W21" s="156">
        <f>Expenditure!W133</f>
        <v>263533.11129013484</v>
      </c>
      <c r="X21" s="156">
        <f>Expenditure!X133</f>
        <v>922365.88951547199</v>
      </c>
      <c r="Y21" s="156">
        <f>Expenditure!Y133</f>
        <v>0</v>
      </c>
      <c r="Z21" s="156">
        <f>Expenditure!Z133</f>
        <v>0</v>
      </c>
      <c r="AA21" s="156">
        <f>Expenditure!AA133</f>
        <v>197649.8334676011</v>
      </c>
      <c r="AB21" s="156">
        <f>Expenditure!AB133</f>
        <v>263533.11129013484</v>
      </c>
      <c r="AC21" s="156">
        <f>Expenditure!AC133</f>
        <v>1295704.4638431629</v>
      </c>
      <c r="AD21" s="156">
        <f>Expenditure!AD133</f>
        <v>351377.48172017979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x14ac:dyDescent="0.3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1">
        <f>Expenditure!J139</f>
        <v>1160000.0000000002</v>
      </c>
      <c r="K22" s="201">
        <f>Expenditure!K139</f>
        <v>14716069.396426443</v>
      </c>
      <c r="L22" s="201">
        <f>Expenditure!L139</f>
        <v>3915094.2760656965</v>
      </c>
      <c r="M22" s="201">
        <f>Expenditure!M139</f>
        <v>2789033.805615589</v>
      </c>
      <c r="N22" s="201">
        <f>Expenditure!N139</f>
        <v>852551.6010210166</v>
      </c>
      <c r="O22" s="201">
        <f>Expenditure!O139</f>
        <v>2117493.8072116761</v>
      </c>
      <c r="P22" s="201">
        <f>Expenditure!P139</f>
        <v>157654.80306304817</v>
      </c>
      <c r="Q22" s="201">
        <f>Expenditure!Q139</f>
        <v>1182411.0229728613</v>
      </c>
      <c r="R22" s="201">
        <f>Expenditure!R139</f>
        <v>1287514.2250148931</v>
      </c>
      <c r="S22" s="201">
        <f>Expenditure!S139</f>
        <v>2522476.8490087711</v>
      </c>
      <c r="T22" s="201">
        <f>Expenditure!T139</f>
        <v>499240.20969965257</v>
      </c>
      <c r="U22" s="201">
        <f>Expenditure!U139</f>
        <v>262758.00510508032</v>
      </c>
      <c r="V22" s="201">
        <f>Expenditure!V139</f>
        <v>183930.6035735562</v>
      </c>
      <c r="W22" s="201">
        <f>Expenditure!W139</f>
        <v>315309.60612609633</v>
      </c>
      <c r="X22" s="201">
        <f>Expenditure!X139</f>
        <v>1103583.6214413373</v>
      </c>
      <c r="Y22" s="201">
        <f>Expenditure!Y139</f>
        <v>0</v>
      </c>
      <c r="Z22" s="201">
        <f>Expenditure!Z139</f>
        <v>0</v>
      </c>
      <c r="AA22" s="201">
        <f>Expenditure!AA139</f>
        <v>236482.20459457222</v>
      </c>
      <c r="AB22" s="201">
        <f>Expenditure!AB139</f>
        <v>315309.60612609633</v>
      </c>
      <c r="AC22" s="201">
        <f>Expenditure!AC139</f>
        <v>1550272.2301199734</v>
      </c>
      <c r="AD22" s="201">
        <f>Expenditure!AD139</f>
        <v>420412.80816812848</v>
      </c>
      <c r="AE22" s="201">
        <f>Expenditure!AE139</f>
        <v>0</v>
      </c>
      <c r="AF22" s="201">
        <f>Expenditure!AF139</f>
        <v>0</v>
      </c>
      <c r="AG22" s="201">
        <f>Expenditure!AG139</f>
        <v>0</v>
      </c>
      <c r="AH22" s="201">
        <f>Expenditure!AH139</f>
        <v>0</v>
      </c>
      <c r="AI22" s="201">
        <f>Expenditure!AI139</f>
        <v>0</v>
      </c>
      <c r="AJ22" s="201">
        <f>Expenditure!AJ139</f>
        <v>0</v>
      </c>
      <c r="AK22" s="201">
        <f>Expenditure!AK139</f>
        <v>0</v>
      </c>
      <c r="AL22" s="201">
        <f>Expenditure!AL139</f>
        <v>0</v>
      </c>
      <c r="AM22" s="201">
        <f>Expenditure!AM139</f>
        <v>0</v>
      </c>
      <c r="AN22" s="201">
        <f>Expenditure!AN139</f>
        <v>0</v>
      </c>
      <c r="AO22" s="201">
        <f>Expenditure!AO139</f>
        <v>0</v>
      </c>
      <c r="AP22" s="201">
        <f>Expenditure!AP139</f>
        <v>0</v>
      </c>
      <c r="AQ22" s="201">
        <f>Expenditure!AQ139</f>
        <v>0</v>
      </c>
      <c r="AR22" s="74"/>
      <c r="AS22" s="73"/>
      <c r="AT22" s="42"/>
    </row>
    <row r="23" spans="1:46" x14ac:dyDescent="0.3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4139701.8364493581</v>
      </c>
      <c r="L23" s="152">
        <f>Expenditure!L136</f>
        <v>2440873.1874368787</v>
      </c>
      <c r="M23" s="152">
        <f>Expenditure!M136</f>
        <v>3193713.4179291232</v>
      </c>
      <c r="N23" s="152">
        <f>Expenditure!N136</f>
        <v>458200.77160520153</v>
      </c>
      <c r="O23" s="152">
        <f>Expenditure!O136</f>
        <v>989741.72128319833</v>
      </c>
      <c r="P23" s="152">
        <f>Expenditure!P136</f>
        <v>98290.195467256868</v>
      </c>
      <c r="Q23" s="152">
        <f>Expenditure!Q136</f>
        <v>737176.46600442647</v>
      </c>
      <c r="R23" s="152">
        <f>Expenditure!R136</f>
        <v>802703.26298259757</v>
      </c>
      <c r="S23" s="152">
        <f>Expenditure!S136</f>
        <v>1572643.1274761101</v>
      </c>
      <c r="T23" s="152">
        <f>Expenditure!T136</f>
        <v>311252.28564631339</v>
      </c>
      <c r="U23" s="152">
        <f>Expenditure!U136</f>
        <v>163816.9924454281</v>
      </c>
      <c r="V23" s="152">
        <f>Expenditure!V136</f>
        <v>114671.89471179967</v>
      </c>
      <c r="W23" s="152">
        <f>Expenditure!W136</f>
        <v>196580.39093451374</v>
      </c>
      <c r="X23" s="152">
        <f>Expenditure!X136</f>
        <v>688031.368270798</v>
      </c>
      <c r="Y23" s="152">
        <f>Expenditure!Y136</f>
        <v>0</v>
      </c>
      <c r="Z23" s="152">
        <f>Expenditure!Z136</f>
        <v>0</v>
      </c>
      <c r="AA23" s="152">
        <f>Expenditure!AA136</f>
        <v>147435.29320088527</v>
      </c>
      <c r="AB23" s="152">
        <f>Expenditure!AB136</f>
        <v>196580.39093451374</v>
      </c>
      <c r="AC23" s="152">
        <f>Expenditure!AC136</f>
        <v>966520.25542802562</v>
      </c>
      <c r="AD23" s="152">
        <f>Expenditure!AD136</f>
        <v>262107.18791268498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719996</v>
      </c>
      <c r="AQ23" s="152">
        <f>Expenditure!AQ136</f>
        <v>0</v>
      </c>
      <c r="AR23" s="74"/>
      <c r="AS23" s="73"/>
      <c r="AT23" s="42"/>
    </row>
    <row r="24" spans="1:46" x14ac:dyDescent="0.3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890000.00000000058</v>
      </c>
      <c r="K24" s="162">
        <f>Expenditure!K137</f>
        <v>7536851.559303673</v>
      </c>
      <c r="L24" s="162">
        <f>Expenditure!L137</f>
        <v>4443918.8172486685</v>
      </c>
      <c r="M24" s="162">
        <f>Expenditure!M137</f>
        <v>5814559.8173161168</v>
      </c>
      <c r="N24" s="162">
        <f>Expenditure!N137</f>
        <v>834212.54389393423</v>
      </c>
      <c r="O24" s="162">
        <f>Expenditure!O137</f>
        <v>1801950.171792869</v>
      </c>
      <c r="P24" s="162">
        <f>Expenditure!P137</f>
        <v>178949.75103014772</v>
      </c>
      <c r="Q24" s="162">
        <f>Expenditure!Q137</f>
        <v>1342123.1327261077</v>
      </c>
      <c r="R24" s="162">
        <f>Expenditure!R137</f>
        <v>1461422.9667462059</v>
      </c>
      <c r="S24" s="162">
        <f>Expenditure!S137</f>
        <v>2863196.0164823639</v>
      </c>
      <c r="T24" s="162">
        <f>Expenditure!T137</f>
        <v>566674.21159546776</v>
      </c>
      <c r="U24" s="162">
        <f>Expenditure!U137</f>
        <v>298249.58505024615</v>
      </c>
      <c r="V24" s="162">
        <f>Expenditure!V137</f>
        <v>208774.70953517233</v>
      </c>
      <c r="W24" s="162">
        <f>Expenditure!W137</f>
        <v>357899.50206029543</v>
      </c>
      <c r="X24" s="162">
        <f>Expenditure!X137</f>
        <v>1252648.257211034</v>
      </c>
      <c r="Y24" s="162">
        <f>Expenditure!Y137</f>
        <v>0</v>
      </c>
      <c r="Z24" s="162">
        <f>Expenditure!Z137</f>
        <v>0</v>
      </c>
      <c r="AA24" s="162">
        <f>Expenditure!AA137</f>
        <v>268424.62654522154</v>
      </c>
      <c r="AB24" s="162">
        <f>Expenditure!AB137</f>
        <v>357899.50206029543</v>
      </c>
      <c r="AC24" s="162">
        <f>Expenditure!AC137</f>
        <v>1759672.5517964521</v>
      </c>
      <c r="AD24" s="162">
        <f>Expenditure!AD137</f>
        <v>477199.33608039387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 x14ac:dyDescent="0.3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x14ac:dyDescent="0.3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584</v>
      </c>
      <c r="AT26" s="42"/>
    </row>
    <row r="27" spans="1:46" x14ac:dyDescent="0.3">
      <c r="A27" s="73"/>
      <c r="B27" s="73"/>
      <c r="C27" s="73"/>
      <c r="D27" s="73"/>
      <c r="E27" s="73"/>
      <c r="F27" s="113" t="s">
        <v>291</v>
      </c>
      <c r="G27" s="113" t="s">
        <v>438</v>
      </c>
      <c r="H27" s="145"/>
      <c r="I27" s="145"/>
      <c r="J27" s="145">
        <f t="shared" ref="J27:AQ27" si="0">MAX(J21, 0)</f>
        <v>4900000</v>
      </c>
      <c r="K27" s="145">
        <f t="shared" si="0"/>
        <v>13146272.351747425</v>
      </c>
      <c r="L27" s="145">
        <f t="shared" si="0"/>
        <v>3272202.7985191746</v>
      </c>
      <c r="M27" s="145">
        <f t="shared" si="0"/>
        <v>1241572.018682624</v>
      </c>
      <c r="N27" s="145">
        <f t="shared" si="0"/>
        <v>2143922.1852150229</v>
      </c>
      <c r="O27" s="145">
        <f t="shared" si="0"/>
        <v>391322.30665870052</v>
      </c>
      <c r="P27" s="145">
        <f t="shared" si="0"/>
        <v>131766.55564506742</v>
      </c>
      <c r="Q27" s="145">
        <f t="shared" si="0"/>
        <v>988249.16733800573</v>
      </c>
      <c r="R27" s="145">
        <f t="shared" si="0"/>
        <v>1076093.5377680503</v>
      </c>
      <c r="S27" s="145">
        <f t="shared" si="0"/>
        <v>2108264.8903210792</v>
      </c>
      <c r="T27" s="145">
        <f t="shared" si="0"/>
        <v>417260.75954271352</v>
      </c>
      <c r="U27" s="145">
        <f t="shared" si="0"/>
        <v>219610.92607511237</v>
      </c>
      <c r="V27" s="145">
        <f t="shared" si="0"/>
        <v>153727.64825257866</v>
      </c>
      <c r="W27" s="145">
        <f t="shared" si="0"/>
        <v>263533.11129013484</v>
      </c>
      <c r="X27" s="145">
        <f t="shared" si="0"/>
        <v>922365.88951547199</v>
      </c>
      <c r="Y27" s="145">
        <f t="shared" si="0"/>
        <v>0</v>
      </c>
      <c r="Z27" s="145">
        <f t="shared" si="0"/>
        <v>0</v>
      </c>
      <c r="AA27" s="145">
        <f t="shared" si="0"/>
        <v>197649.8334676011</v>
      </c>
      <c r="AB27" s="145">
        <f t="shared" si="0"/>
        <v>263533.11129013484</v>
      </c>
      <c r="AC27" s="145">
        <f t="shared" si="0"/>
        <v>1295704.4638431629</v>
      </c>
      <c r="AD27" s="145">
        <f t="shared" si="0"/>
        <v>351377.48172017979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 x14ac:dyDescent="0.3">
      <c r="A28" s="73"/>
      <c r="B28" s="73"/>
      <c r="C28" s="73"/>
      <c r="D28" s="73"/>
      <c r="E28" s="73"/>
      <c r="F28" s="115" t="s">
        <v>285</v>
      </c>
      <c r="G28" s="115" t="s">
        <v>438</v>
      </c>
      <c r="H28" s="130"/>
      <c r="I28" s="130"/>
      <c r="J28" s="130">
        <f t="shared" ref="J28:AQ28" si="2">MAX(J22, 0)</f>
        <v>1160000.0000000002</v>
      </c>
      <c r="K28" s="130">
        <f t="shared" si="2"/>
        <v>14716069.396426443</v>
      </c>
      <c r="L28" s="130">
        <f t="shared" si="2"/>
        <v>3915094.2760656965</v>
      </c>
      <c r="M28" s="130">
        <f t="shared" si="2"/>
        <v>2789033.805615589</v>
      </c>
      <c r="N28" s="130">
        <f t="shared" si="2"/>
        <v>852551.6010210166</v>
      </c>
      <c r="O28" s="130">
        <f t="shared" si="2"/>
        <v>2117493.8072116761</v>
      </c>
      <c r="P28" s="130">
        <f t="shared" si="2"/>
        <v>157654.80306304817</v>
      </c>
      <c r="Q28" s="130">
        <f t="shared" si="2"/>
        <v>1182411.0229728613</v>
      </c>
      <c r="R28" s="130">
        <f t="shared" si="2"/>
        <v>1287514.2250148931</v>
      </c>
      <c r="S28" s="130">
        <f t="shared" si="2"/>
        <v>2522476.8490087711</v>
      </c>
      <c r="T28" s="130">
        <f t="shared" si="2"/>
        <v>499240.20969965257</v>
      </c>
      <c r="U28" s="130">
        <f t="shared" si="2"/>
        <v>262758.00510508032</v>
      </c>
      <c r="V28" s="130">
        <f t="shared" si="2"/>
        <v>183930.6035735562</v>
      </c>
      <c r="W28" s="130">
        <f t="shared" si="2"/>
        <v>315309.60612609633</v>
      </c>
      <c r="X28" s="130">
        <f t="shared" si="2"/>
        <v>1103583.6214413373</v>
      </c>
      <c r="Y28" s="130">
        <f t="shared" si="2"/>
        <v>0</v>
      </c>
      <c r="Z28" s="130">
        <f t="shared" si="2"/>
        <v>0</v>
      </c>
      <c r="AA28" s="130">
        <f t="shared" si="2"/>
        <v>236482.20459457222</v>
      </c>
      <c r="AB28" s="130">
        <f t="shared" si="2"/>
        <v>315309.60612609633</v>
      </c>
      <c r="AC28" s="130">
        <f t="shared" si="2"/>
        <v>1550272.2301199734</v>
      </c>
      <c r="AD28" s="130">
        <f t="shared" si="2"/>
        <v>420412.80816812848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 x14ac:dyDescent="0.3">
      <c r="A29" s="73"/>
      <c r="B29" s="73"/>
      <c r="C29" s="73"/>
      <c r="D29" s="73"/>
      <c r="E29" s="73"/>
      <c r="F29" s="115" t="s">
        <v>282</v>
      </c>
      <c r="G29" s="115" t="s">
        <v>438</v>
      </c>
      <c r="H29" s="130"/>
      <c r="I29" s="130"/>
      <c r="J29" s="130">
        <f t="shared" ref="J29:AQ29" si="4">MAX(J23, 0)</f>
        <v>0</v>
      </c>
      <c r="K29" s="130">
        <f t="shared" si="4"/>
        <v>4139701.8364493581</v>
      </c>
      <c r="L29" s="130">
        <f t="shared" si="4"/>
        <v>2440873.1874368787</v>
      </c>
      <c r="M29" s="130">
        <f t="shared" si="4"/>
        <v>3193713.4179291232</v>
      </c>
      <c r="N29" s="130">
        <f t="shared" si="4"/>
        <v>458200.77160520153</v>
      </c>
      <c r="O29" s="130">
        <f t="shared" si="4"/>
        <v>989741.72128319833</v>
      </c>
      <c r="P29" s="130">
        <f t="shared" si="4"/>
        <v>98290.195467256868</v>
      </c>
      <c r="Q29" s="130">
        <f t="shared" si="4"/>
        <v>737176.46600442647</v>
      </c>
      <c r="R29" s="130">
        <f t="shared" si="4"/>
        <v>802703.26298259757</v>
      </c>
      <c r="S29" s="130">
        <f t="shared" si="4"/>
        <v>1572643.1274761101</v>
      </c>
      <c r="T29" s="130">
        <f t="shared" si="4"/>
        <v>311252.28564631339</v>
      </c>
      <c r="U29" s="130">
        <f t="shared" si="4"/>
        <v>163816.9924454281</v>
      </c>
      <c r="V29" s="130">
        <f t="shared" si="4"/>
        <v>114671.89471179967</v>
      </c>
      <c r="W29" s="130">
        <f t="shared" si="4"/>
        <v>196580.39093451374</v>
      </c>
      <c r="X29" s="130">
        <f t="shared" si="4"/>
        <v>688031.368270798</v>
      </c>
      <c r="Y29" s="130">
        <f t="shared" si="4"/>
        <v>0</v>
      </c>
      <c r="Z29" s="130">
        <f t="shared" si="4"/>
        <v>0</v>
      </c>
      <c r="AA29" s="130">
        <f t="shared" si="4"/>
        <v>147435.29320088527</v>
      </c>
      <c r="AB29" s="130">
        <f t="shared" si="4"/>
        <v>196580.39093451374</v>
      </c>
      <c r="AC29" s="130">
        <f t="shared" si="4"/>
        <v>966520.25542802562</v>
      </c>
      <c r="AD29" s="130">
        <f t="shared" si="4"/>
        <v>262107.18791268498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719996</v>
      </c>
      <c r="AQ29" s="130">
        <f t="shared" si="4"/>
        <v>0</v>
      </c>
      <c r="AR29" s="74"/>
      <c r="AS29" s="73"/>
      <c r="AT29" s="42"/>
    </row>
    <row r="30" spans="1:46" x14ac:dyDescent="0.3">
      <c r="A30" s="73"/>
      <c r="B30" s="73"/>
      <c r="C30" s="73"/>
      <c r="D30" s="73"/>
      <c r="E30" s="73"/>
      <c r="F30" s="117" t="s">
        <v>283</v>
      </c>
      <c r="G30" s="117" t="s">
        <v>438</v>
      </c>
      <c r="H30" s="146"/>
      <c r="I30" s="147"/>
      <c r="J30" s="147">
        <f t="shared" ref="J30:AQ30" si="6">MAX(J24, 0)</f>
        <v>890000.00000000058</v>
      </c>
      <c r="K30" s="147">
        <f t="shared" si="6"/>
        <v>7536851.559303673</v>
      </c>
      <c r="L30" s="147">
        <f t="shared" si="6"/>
        <v>4443918.8172486685</v>
      </c>
      <c r="M30" s="147">
        <f t="shared" si="6"/>
        <v>5814559.8173161168</v>
      </c>
      <c r="N30" s="147">
        <f t="shared" si="6"/>
        <v>834212.54389393423</v>
      </c>
      <c r="O30" s="147">
        <f t="shared" si="6"/>
        <v>1801950.171792869</v>
      </c>
      <c r="P30" s="147">
        <f t="shared" si="6"/>
        <v>178949.75103014772</v>
      </c>
      <c r="Q30" s="147">
        <f t="shared" si="6"/>
        <v>1342123.1327261077</v>
      </c>
      <c r="R30" s="147">
        <f t="shared" si="6"/>
        <v>1461422.9667462059</v>
      </c>
      <c r="S30" s="147">
        <f t="shared" si="6"/>
        <v>2863196.0164823639</v>
      </c>
      <c r="T30" s="147">
        <f t="shared" si="6"/>
        <v>566674.21159546776</v>
      </c>
      <c r="U30" s="147">
        <f t="shared" si="6"/>
        <v>298249.58505024615</v>
      </c>
      <c r="V30" s="147">
        <f t="shared" si="6"/>
        <v>208774.70953517233</v>
      </c>
      <c r="W30" s="147">
        <f t="shared" si="6"/>
        <v>357899.50206029543</v>
      </c>
      <c r="X30" s="147">
        <f t="shared" si="6"/>
        <v>1252648.257211034</v>
      </c>
      <c r="Y30" s="147">
        <f t="shared" si="6"/>
        <v>0</v>
      </c>
      <c r="Z30" s="147">
        <f t="shared" si="6"/>
        <v>0</v>
      </c>
      <c r="AA30" s="147">
        <f t="shared" si="6"/>
        <v>268424.62654522154</v>
      </c>
      <c r="AB30" s="147">
        <f t="shared" si="6"/>
        <v>357899.50206029543</v>
      </c>
      <c r="AC30" s="147">
        <f t="shared" si="6"/>
        <v>1759672.5517964521</v>
      </c>
      <c r="AD30" s="147">
        <f t="shared" si="6"/>
        <v>477199.33608039387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 x14ac:dyDescent="0.3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x14ac:dyDescent="0.3">
      <c r="A32" s="73"/>
      <c r="B32" s="101"/>
      <c r="C32" s="110" t="s">
        <v>661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 x14ac:dyDescent="0.3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3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 x14ac:dyDescent="0.3">
      <c r="A35" s="115"/>
      <c r="B35" s="73"/>
      <c r="C35" s="73"/>
      <c r="D35" s="73"/>
      <c r="E35" s="73"/>
      <c r="F35" s="113" t="s">
        <v>291</v>
      </c>
      <c r="G35" s="113" t="s">
        <v>438</v>
      </c>
      <c r="H35" s="145">
        <f>SUM(J27:AQ27)</f>
        <v>33484429.036892243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585</v>
      </c>
      <c r="AT35" s="42"/>
    </row>
    <row r="36" spans="1:46" x14ac:dyDescent="0.3">
      <c r="A36" s="115"/>
      <c r="B36" s="73"/>
      <c r="C36" s="73"/>
      <c r="D36" s="73"/>
      <c r="E36" s="73"/>
      <c r="F36" s="115" t="s">
        <v>285</v>
      </c>
      <c r="G36" s="115" t="s">
        <v>438</v>
      </c>
      <c r="H36" s="130">
        <f>SUM(J28:AQ28)</f>
        <v>35587598.681354493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586</v>
      </c>
      <c r="AT36" s="42"/>
    </row>
    <row r="37" spans="1:46" x14ac:dyDescent="0.3">
      <c r="A37" s="115"/>
      <c r="B37" s="73"/>
      <c r="C37" s="73"/>
      <c r="D37" s="73"/>
      <c r="E37" s="73"/>
      <c r="F37" s="115" t="s">
        <v>282</v>
      </c>
      <c r="G37" s="115" t="s">
        <v>438</v>
      </c>
      <c r="H37" s="130">
        <f>SUM(J29:AQ29)</f>
        <v>18200036.046119113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587</v>
      </c>
      <c r="AT37" s="42"/>
    </row>
    <row r="38" spans="1:46" x14ac:dyDescent="0.3">
      <c r="A38" s="115"/>
      <c r="B38" s="73"/>
      <c r="C38" s="73"/>
      <c r="D38" s="73"/>
      <c r="E38" s="73"/>
      <c r="F38" s="117" t="s">
        <v>283</v>
      </c>
      <c r="G38" s="117" t="s">
        <v>438</v>
      </c>
      <c r="H38" s="146">
        <f>SUM(J30:AQ30)</f>
        <v>32714627.058474664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587</v>
      </c>
      <c r="AT38" s="42"/>
    </row>
    <row r="39" spans="1:46" x14ac:dyDescent="0.3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3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2">
        <f>'Fixed inputs'!H140</f>
        <v>1</v>
      </c>
      <c r="K40" s="202">
        <f>'Fixed inputs'!H141</f>
        <v>1</v>
      </c>
      <c r="L40" s="202">
        <f>'Fixed inputs'!H142</f>
        <v>1</v>
      </c>
      <c r="M40" s="202">
        <f>'Fixed inputs'!H143</f>
        <v>1</v>
      </c>
      <c r="N40" s="202">
        <f>'Fixed inputs'!H144</f>
        <v>1</v>
      </c>
      <c r="O40" s="202">
        <f>'Fixed inputs'!H145</f>
        <v>1</v>
      </c>
      <c r="P40" s="202">
        <f>'Fixed inputs'!H146</f>
        <v>0</v>
      </c>
      <c r="Q40" s="202">
        <f>'Fixed inputs'!H147</f>
        <v>0</v>
      </c>
      <c r="R40" s="202">
        <f>'Fixed inputs'!H148</f>
        <v>0</v>
      </c>
      <c r="S40" s="202">
        <f>'Fixed inputs'!H149</f>
        <v>0</v>
      </c>
      <c r="T40" s="202">
        <f>'Fixed inputs'!H150</f>
        <v>0</v>
      </c>
      <c r="U40" s="202">
        <f>'Fixed inputs'!H151</f>
        <v>0</v>
      </c>
      <c r="V40" s="202">
        <f>'Fixed inputs'!H152</f>
        <v>0</v>
      </c>
      <c r="W40" s="202">
        <f>'Fixed inputs'!H153</f>
        <v>0</v>
      </c>
      <c r="X40" s="202">
        <f>'Fixed inputs'!H154</f>
        <v>0</v>
      </c>
      <c r="Y40" s="202">
        <f>'Fixed inputs'!H155</f>
        <v>0</v>
      </c>
      <c r="Z40" s="202">
        <f>'Fixed inputs'!H156</f>
        <v>0</v>
      </c>
      <c r="AA40" s="202">
        <f>'Fixed inputs'!H157</f>
        <v>0</v>
      </c>
      <c r="AB40" s="202">
        <f>'Fixed inputs'!H158</f>
        <v>0</v>
      </c>
      <c r="AC40" s="202">
        <f>'Fixed inputs'!H159</f>
        <v>0</v>
      </c>
      <c r="AD40" s="202">
        <f>'Fixed inputs'!H160</f>
        <v>0</v>
      </c>
      <c r="AE40" s="202">
        <f>'Fixed inputs'!H161</f>
        <v>1</v>
      </c>
      <c r="AF40" s="202">
        <f>'Fixed inputs'!H162</f>
        <v>1</v>
      </c>
      <c r="AG40" s="202">
        <f>'Fixed inputs'!H163</f>
        <v>1</v>
      </c>
      <c r="AH40" s="202">
        <f>'Fixed inputs'!H164</f>
        <v>1</v>
      </c>
      <c r="AI40" s="202">
        <f>'Fixed inputs'!H165</f>
        <v>1</v>
      </c>
      <c r="AJ40" s="202">
        <f>'Fixed inputs'!H166</f>
        <v>1</v>
      </c>
      <c r="AK40" s="202">
        <f>'Fixed inputs'!H167</f>
        <v>1</v>
      </c>
      <c r="AL40" s="202">
        <f>'Fixed inputs'!H168</f>
        <v>1</v>
      </c>
      <c r="AM40" s="202">
        <f>'Fixed inputs'!H169</f>
        <v>1</v>
      </c>
      <c r="AN40" s="202">
        <f>'Fixed inputs'!H170</f>
        <v>1</v>
      </c>
      <c r="AO40" s="202">
        <f>'Fixed inputs'!H171</f>
        <v>1</v>
      </c>
      <c r="AP40" s="202">
        <f>'Fixed inputs'!H172</f>
        <v>0</v>
      </c>
      <c r="AQ40" s="202">
        <f>'Fixed inputs'!H173</f>
        <v>1</v>
      </c>
      <c r="AR40" s="74"/>
      <c r="AS40" s="73"/>
      <c r="AT40" s="42"/>
    </row>
    <row r="41" spans="1:46" x14ac:dyDescent="0.3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3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 x14ac:dyDescent="0.3">
      <c r="A43" s="115"/>
      <c r="B43" s="73"/>
      <c r="C43" s="73"/>
      <c r="D43" s="73"/>
      <c r="E43" s="73"/>
      <c r="F43" s="113" t="s">
        <v>291</v>
      </c>
      <c r="G43" s="113" t="s">
        <v>438</v>
      </c>
      <c r="H43" s="145">
        <f>SUMPRODUCT(J27:AQ27, J$40:AQ$40)</f>
        <v>25095291.660822947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585</v>
      </c>
      <c r="AT43" s="42"/>
    </row>
    <row r="44" spans="1:46" x14ac:dyDescent="0.3">
      <c r="A44" s="115"/>
      <c r="B44" s="73"/>
      <c r="C44" s="73"/>
      <c r="D44" s="73"/>
      <c r="E44" s="73"/>
      <c r="F44" s="115" t="s">
        <v>285</v>
      </c>
      <c r="G44" s="115" t="s">
        <v>438</v>
      </c>
      <c r="H44" s="130">
        <f>SUMPRODUCT(J28:AQ28, J$40:AQ$40)</f>
        <v>25550242.886340421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586</v>
      </c>
      <c r="AT44" s="42"/>
    </row>
    <row r="45" spans="1:46" x14ac:dyDescent="0.3">
      <c r="A45" s="115"/>
      <c r="B45" s="73"/>
      <c r="C45" s="73"/>
      <c r="D45" s="73"/>
      <c r="E45" s="73"/>
      <c r="F45" s="115" t="s">
        <v>282</v>
      </c>
      <c r="G45" s="115" t="s">
        <v>438</v>
      </c>
      <c r="H45" s="130">
        <f>SUMPRODUCT(J29:AQ29, J$40:AQ$40)</f>
        <v>11222230.93470376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587</v>
      </c>
      <c r="AT45" s="42"/>
    </row>
    <row r="46" spans="1:46" x14ac:dyDescent="0.3">
      <c r="A46" s="115"/>
      <c r="B46" s="73"/>
      <c r="C46" s="73"/>
      <c r="D46" s="73"/>
      <c r="E46" s="73"/>
      <c r="F46" s="117" t="s">
        <v>283</v>
      </c>
      <c r="G46" s="117" t="s">
        <v>438</v>
      </c>
      <c r="H46" s="146">
        <f>SUMPRODUCT(J30:AQ30, J$40:AQ$40)</f>
        <v>21321492.90955526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587</v>
      </c>
      <c r="AT46" s="42"/>
    </row>
    <row r="47" spans="1:46" x14ac:dyDescent="0.3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x14ac:dyDescent="0.3">
      <c r="A48" s="73"/>
      <c r="B48" s="73"/>
      <c r="C48" s="73"/>
      <c r="D48" s="73"/>
      <c r="E48" s="112" t="s">
        <v>474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3">
      <c r="A49" s="73"/>
      <c r="B49" s="73"/>
      <c r="C49" s="73"/>
      <c r="D49" s="73"/>
      <c r="E49" s="73"/>
      <c r="F49" s="113" t="s">
        <v>291</v>
      </c>
      <c r="G49" s="113" t="s">
        <v>470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 x14ac:dyDescent="0.3">
      <c r="A50" s="73"/>
      <c r="B50" s="73"/>
      <c r="C50" s="73"/>
      <c r="D50" s="73"/>
      <c r="E50" s="73"/>
      <c r="F50" s="115" t="s">
        <v>285</v>
      </c>
      <c r="G50" s="115" t="s">
        <v>470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3">
      <c r="A51" s="73"/>
      <c r="B51" s="73"/>
      <c r="C51" s="73"/>
      <c r="D51" s="73"/>
      <c r="E51" s="73"/>
      <c r="F51" s="117" t="s">
        <v>475</v>
      </c>
      <c r="G51" s="117" t="s">
        <v>470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 x14ac:dyDescent="0.3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3">
      <c r="A53" s="73"/>
      <c r="B53" s="73"/>
      <c r="C53" s="73"/>
      <c r="D53" s="73"/>
      <c r="E53" s="115" t="s">
        <v>476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 x14ac:dyDescent="0.3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3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3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0.74946153727673326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585</v>
      </c>
      <c r="AT56" s="42"/>
    </row>
    <row r="57" spans="1:46" x14ac:dyDescent="0.3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0.71795355216610968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586</v>
      </c>
      <c r="AT57" s="42"/>
    </row>
    <row r="58" spans="1:46" x14ac:dyDescent="0.3">
      <c r="A58" s="115"/>
      <c r="B58" s="73"/>
      <c r="C58" s="73"/>
      <c r="D58" s="73"/>
      <c r="E58" s="73"/>
      <c r="F58" s="117" t="s">
        <v>336</v>
      </c>
      <c r="G58" s="117" t="s">
        <v>44</v>
      </c>
      <c r="H58" s="203">
        <f>IF(H51, (H45 + H46) / (H37 + H38), 0)</f>
        <v>0.63918175747141026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587</v>
      </c>
      <c r="AT58" s="42"/>
    </row>
    <row r="59" spans="1:46" x14ac:dyDescent="0.3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3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 x14ac:dyDescent="0.3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3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3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3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52" sqref="A52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3" width="20.77734375" customWidth="1"/>
    <col min="14" max="14" width="2.77734375" customWidth="1"/>
    <col min="15" max="15" width="40.77734375" customWidth="1"/>
    <col min="16" max="16" width="2.77734375" customWidth="1"/>
    <col min="17" max="16384" width="9.21875" hidden="1"/>
  </cols>
  <sheetData>
    <row r="1" spans="1:16" x14ac:dyDescent="0.3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3">
      <c r="A2" s="96" t="str">
        <f>Cover!D21&amp;" - "&amp;Cover!D23</f>
        <v>WPD South West - April 22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3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28.8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3">
      <c r="A9" s="73"/>
      <c r="B9" s="73"/>
      <c r="C9" s="109" t="s">
        <v>735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3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3">
      <c r="A13" s="73"/>
      <c r="B13" s="73"/>
      <c r="C13" s="109" t="s">
        <v>445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3">
      <c r="A14" s="73"/>
      <c r="B14" s="73"/>
      <c r="C14" s="109" t="s">
        <v>446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3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x14ac:dyDescent="0.3">
      <c r="A16" s="73"/>
      <c r="B16" s="101"/>
      <c r="C16" s="110" t="s">
        <v>671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3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3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9.3209503687126993E-2</v>
      </c>
      <c r="I19" s="135"/>
      <c r="J19" s="135"/>
      <c r="K19" s="135"/>
      <c r="L19" s="135"/>
      <c r="M19" s="135"/>
      <c r="N19" s="74"/>
      <c r="O19" s="73"/>
      <c r="P19" s="42"/>
    </row>
    <row r="20" spans="1:16" x14ac:dyDescent="0.3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2.8838016195053707E-2</v>
      </c>
      <c r="I20" s="135"/>
      <c r="J20" s="135"/>
      <c r="K20" s="135"/>
      <c r="L20" s="135"/>
      <c r="M20" s="135"/>
      <c r="N20" s="74"/>
      <c r="O20" s="73"/>
      <c r="P20" s="42"/>
    </row>
    <row r="21" spans="1:16" x14ac:dyDescent="0.3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7.0779940303928521E-2</v>
      </c>
      <c r="I21" s="135"/>
      <c r="J21" s="135"/>
      <c r="K21" s="135"/>
      <c r="L21" s="135"/>
      <c r="M21" s="135"/>
      <c r="N21" s="74"/>
      <c r="O21" s="73"/>
      <c r="P21" s="42"/>
    </row>
    <row r="22" spans="1:16" x14ac:dyDescent="0.3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4.6332686218429016E-2</v>
      </c>
      <c r="I22" s="135"/>
      <c r="J22" s="135"/>
      <c r="K22" s="135"/>
      <c r="L22" s="135"/>
      <c r="M22" s="135"/>
      <c r="N22" s="74"/>
      <c r="O22" s="73"/>
      <c r="P22" s="42"/>
    </row>
    <row r="23" spans="1:16" x14ac:dyDescent="0.3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0.23495336065205721</v>
      </c>
      <c r="I23" s="135"/>
      <c r="J23" s="135"/>
      <c r="K23" s="135"/>
      <c r="L23" s="135"/>
      <c r="M23" s="135"/>
      <c r="N23" s="74"/>
      <c r="O23" s="73"/>
      <c r="P23" s="42"/>
    </row>
    <row r="24" spans="1:16" x14ac:dyDescent="0.3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9.2823892306712549E-2</v>
      </c>
      <c r="I24" s="135"/>
      <c r="J24" s="135"/>
      <c r="K24" s="135"/>
      <c r="L24" s="135"/>
      <c r="M24" s="135"/>
      <c r="N24" s="74"/>
      <c r="O24" s="73"/>
      <c r="P24" s="42"/>
    </row>
    <row r="25" spans="1:16" x14ac:dyDescent="0.3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0.38435235108117616</v>
      </c>
      <c r="I25" s="135"/>
      <c r="J25" s="135"/>
      <c r="K25" s="135"/>
      <c r="L25" s="135"/>
      <c r="M25" s="135"/>
      <c r="N25" s="74"/>
      <c r="O25" s="73"/>
      <c r="P25" s="42"/>
    </row>
    <row r="26" spans="1:16" x14ac:dyDescent="0.3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x14ac:dyDescent="0.3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 x14ac:dyDescent="0.3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 x14ac:dyDescent="0.3">
      <c r="A29" s="73"/>
      <c r="B29" s="73"/>
      <c r="C29" s="109" t="s">
        <v>447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3">
      <c r="A30" s="73"/>
      <c r="B30" s="73"/>
      <c r="C30" s="109" t="s">
        <v>448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3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3">
      <c r="A32" s="73"/>
      <c r="B32" s="101"/>
      <c r="C32" s="110" t="s">
        <v>662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3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3">
      <c r="A34" s="73"/>
      <c r="B34" s="73"/>
      <c r="C34" s="73"/>
      <c r="D34" s="109" t="s">
        <v>449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x14ac:dyDescent="0.3">
      <c r="A35" s="73"/>
      <c r="B35" s="73"/>
      <c r="C35" s="73"/>
      <c r="D35" s="109" t="s">
        <v>450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3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3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x14ac:dyDescent="0.3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4">
        <f>'Fixed inputs'!J396</f>
        <v>1</v>
      </c>
      <c r="K38" s="204">
        <f>'Fixed inputs'!K396</f>
        <v>1</v>
      </c>
      <c r="L38" s="204">
        <f>'Fixed inputs'!L396</f>
        <v>1</v>
      </c>
      <c r="M38" s="204">
        <f>'Fixed inputs'!M396</f>
        <v>1</v>
      </c>
      <c r="N38" s="74"/>
      <c r="O38" s="73"/>
      <c r="P38" s="42"/>
    </row>
    <row r="39" spans="1:16" x14ac:dyDescent="0.3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2">
        <f>'Fixed inputs'!J397</f>
        <v>1</v>
      </c>
      <c r="K39" s="202">
        <f>'Fixed inputs'!K397</f>
        <v>1</v>
      </c>
      <c r="L39" s="202">
        <f>'Fixed inputs'!L397</f>
        <v>1</v>
      </c>
      <c r="M39" s="202">
        <f>'Fixed inputs'!M397</f>
        <v>1</v>
      </c>
      <c r="N39" s="74"/>
      <c r="O39" s="73"/>
      <c r="P39" s="42"/>
    </row>
    <row r="40" spans="1:16" x14ac:dyDescent="0.3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2">
        <f>'Fixed inputs'!J398</f>
        <v>1</v>
      </c>
      <c r="K40" s="202">
        <f>'Fixed inputs'!K398</f>
        <v>1</v>
      </c>
      <c r="L40" s="202">
        <f>'Fixed inputs'!L398</f>
        <v>1</v>
      </c>
      <c r="M40" s="202">
        <f>'Fixed inputs'!M398</f>
        <v>1</v>
      </c>
      <c r="N40" s="74"/>
      <c r="O40" s="73"/>
      <c r="P40" s="42"/>
    </row>
    <row r="41" spans="1:16" x14ac:dyDescent="0.3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2">
        <f>'Fixed inputs'!J399</f>
        <v>1</v>
      </c>
      <c r="K41" s="202">
        <f>'Fixed inputs'!K399</f>
        <v>1</v>
      </c>
      <c r="L41" s="202">
        <f>'Fixed inputs'!L399</f>
        <v>1</v>
      </c>
      <c r="M41" s="202">
        <f>'Fixed inputs'!M399</f>
        <v>1</v>
      </c>
      <c r="N41" s="74"/>
      <c r="O41" s="73"/>
      <c r="P41" s="42"/>
    </row>
    <row r="42" spans="1:16" x14ac:dyDescent="0.3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2">
        <f>'Fixed inputs'!J400</f>
        <v>1</v>
      </c>
      <c r="K42" s="202">
        <f>'Fixed inputs'!K400</f>
        <v>1</v>
      </c>
      <c r="L42" s="202">
        <f>'Fixed inputs'!L400</f>
        <v>1</v>
      </c>
      <c r="M42" s="139"/>
      <c r="N42" s="74"/>
      <c r="O42" s="73"/>
      <c r="P42" s="42"/>
    </row>
    <row r="43" spans="1:16" x14ac:dyDescent="0.3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2">
        <f>'Fixed inputs'!J401</f>
        <v>1</v>
      </c>
      <c r="K43" s="202">
        <f>'Fixed inputs'!K401</f>
        <v>1</v>
      </c>
      <c r="L43" s="139"/>
      <c r="M43" s="139"/>
      <c r="N43" s="74"/>
      <c r="O43" s="73"/>
      <c r="P43" s="42"/>
    </row>
    <row r="44" spans="1:16" x14ac:dyDescent="0.3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5">
        <f>'Fixed inputs'!J402</f>
        <v>1</v>
      </c>
      <c r="K44" s="142"/>
      <c r="L44" s="142"/>
      <c r="M44" s="142"/>
      <c r="N44" s="74"/>
      <c r="O44" s="73"/>
      <c r="P44" s="42"/>
    </row>
    <row r="45" spans="1:16" x14ac:dyDescent="0.3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3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0.95128975044448416</v>
      </c>
      <c r="K46" s="177">
        <f>SUMPRODUCT($H19:$H25, K38:K44)</f>
        <v>0.566937399363308</v>
      </c>
      <c r="L46" s="177">
        <f>SUMPRODUCT($H19:$H25, L38:L44)</f>
        <v>0.47411350705659544</v>
      </c>
      <c r="M46" s="177">
        <f>SUMPRODUCT($H19:$H25, M38:M44)</f>
        <v>0.23916014640453823</v>
      </c>
      <c r="N46" s="74"/>
      <c r="O46" s="115" t="s">
        <v>566</v>
      </c>
      <c r="P46" s="42"/>
    </row>
    <row r="47" spans="1:16" x14ac:dyDescent="0.3">
      <c r="A47" s="73"/>
      <c r="B47" s="73"/>
      <c r="C47" s="73"/>
      <c r="D47" s="73"/>
      <c r="E47" s="115" t="s">
        <v>532</v>
      </c>
      <c r="F47" s="73"/>
      <c r="G47" s="115" t="s">
        <v>470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 x14ac:dyDescent="0.3">
      <c r="A48" s="73"/>
      <c r="B48" s="73"/>
      <c r="C48" s="73"/>
      <c r="D48" s="73"/>
      <c r="E48" s="115" t="s">
        <v>498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 x14ac:dyDescent="0.3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x14ac:dyDescent="0.3">
      <c r="A50" s="73"/>
      <c r="B50" s="101"/>
      <c r="C50" s="110" t="s">
        <v>663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 x14ac:dyDescent="0.3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 x14ac:dyDescent="0.3">
      <c r="A52" s="73"/>
      <c r="B52" s="73"/>
      <c r="C52" s="73"/>
      <c r="D52" s="109" t="s">
        <v>451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3">
      <c r="A53" s="73"/>
      <c r="B53" s="73"/>
      <c r="C53" s="73"/>
      <c r="D53" s="109" t="s">
        <v>452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3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3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566</v>
      </c>
      <c r="P55" s="42"/>
    </row>
    <row r="56" spans="1:16" x14ac:dyDescent="0.3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0.95128975044448416</v>
      </c>
      <c r="K56" s="180">
        <f>SUMPRODUCT($H19:$H$25, K38:K$44)</f>
        <v>0.566937399363308</v>
      </c>
      <c r="L56" s="180">
        <f>SUMPRODUCT($H19:$H$25, L38:L$44)</f>
        <v>0.47411350705659544</v>
      </c>
      <c r="M56" s="180">
        <f>SUMPRODUCT($H19:$H$25, M38:M$44)</f>
        <v>0.23916014640453823</v>
      </c>
      <c r="N56" s="74"/>
      <c r="O56" s="73"/>
      <c r="P56" s="42"/>
    </row>
    <row r="57" spans="1:16" x14ac:dyDescent="0.3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0.85808024675735717</v>
      </c>
      <c r="K57" s="177">
        <f>SUMPRODUCT($H20:$H$25, K39:K$44)</f>
        <v>0.47372789567618101</v>
      </c>
      <c r="L57" s="177">
        <f>SUMPRODUCT($H20:$H$25, L39:L$44)</f>
        <v>0.38090400336946845</v>
      </c>
      <c r="M57" s="177">
        <f>SUMPRODUCT($H20:$H$25, M39:M$44)</f>
        <v>0.14595064271741123</v>
      </c>
      <c r="N57" s="74"/>
      <c r="O57" s="73"/>
      <c r="P57" s="42"/>
    </row>
    <row r="58" spans="1:16" x14ac:dyDescent="0.3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0.82924223056230351</v>
      </c>
      <c r="K58" s="177">
        <f>SUMPRODUCT($H21:$H$25, K40:K$44)</f>
        <v>0.44488987948112729</v>
      </c>
      <c r="L58" s="177">
        <f>SUMPRODUCT($H21:$H$25, L40:L$44)</f>
        <v>0.35206598717441473</v>
      </c>
      <c r="M58" s="177">
        <f>SUMPRODUCT($H21:$H$25, M40:M$44)</f>
        <v>0.11711262652235754</v>
      </c>
      <c r="N58" s="74"/>
      <c r="O58" s="73"/>
      <c r="P58" s="42"/>
    </row>
    <row r="59" spans="1:16" x14ac:dyDescent="0.3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0.75846229025837497</v>
      </c>
      <c r="K59" s="177">
        <f>SUMPRODUCT($H22:$H$25, K41:K$44)</f>
        <v>0.37410993917719881</v>
      </c>
      <c r="L59" s="177">
        <f>SUMPRODUCT($H22:$H$25, L41:L$44)</f>
        <v>0.28128604687048625</v>
      </c>
      <c r="M59" s="177">
        <f>SUMPRODUCT($H22:$H$25, M41:M$44)</f>
        <v>4.6332686218429016E-2</v>
      </c>
      <c r="N59" s="74"/>
      <c r="O59" s="73"/>
      <c r="P59" s="42"/>
    </row>
    <row r="60" spans="1:16" x14ac:dyDescent="0.3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0.71212960403994585</v>
      </c>
      <c r="K60" s="193">
        <f>SUMPRODUCT($H23:$H$25, K42:K$44)</f>
        <v>0.32777725295876975</v>
      </c>
      <c r="L60" s="193">
        <f>SUMPRODUCT($H23:$H$25, L42:L$44)</f>
        <v>0.23495336065205721</v>
      </c>
      <c r="M60" s="193">
        <f>SUMPRODUCT($H23:$H$25, M42:M$44)</f>
        <v>0</v>
      </c>
      <c r="N60" s="74"/>
      <c r="O60" s="73"/>
      <c r="P60" s="42"/>
    </row>
    <row r="61" spans="1:16" x14ac:dyDescent="0.3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x14ac:dyDescent="0.3">
      <c r="A62" s="73"/>
      <c r="B62" s="101"/>
      <c r="C62" s="110" t="s">
        <v>664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 x14ac:dyDescent="0.3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 x14ac:dyDescent="0.3">
      <c r="A64" s="73"/>
      <c r="B64" s="73"/>
      <c r="C64" s="73"/>
      <c r="D64" s="109" t="s">
        <v>522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 x14ac:dyDescent="0.3">
      <c r="A65" s="73"/>
      <c r="B65" s="73"/>
      <c r="C65" s="73"/>
      <c r="D65" s="109" t="s">
        <v>523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 x14ac:dyDescent="0.3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x14ac:dyDescent="0.3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x14ac:dyDescent="0.3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 x14ac:dyDescent="0.3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x14ac:dyDescent="0.3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0.74946153727673326</v>
      </c>
      <c r="I70" s="135"/>
      <c r="J70" s="135"/>
      <c r="K70" s="135"/>
      <c r="L70" s="135"/>
      <c r="M70" s="135"/>
      <c r="N70" s="74"/>
      <c r="O70" s="73"/>
      <c r="P70" s="42"/>
    </row>
    <row r="71" spans="1:16" x14ac:dyDescent="0.3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x14ac:dyDescent="0.3">
      <c r="A72" s="73"/>
      <c r="B72" s="73"/>
      <c r="C72" s="73"/>
      <c r="D72" s="73"/>
      <c r="E72" s="112" t="s">
        <v>521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 x14ac:dyDescent="0.3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 x14ac:dyDescent="0.3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2.335256576497146E-2</v>
      </c>
      <c r="I74" s="131" t="s">
        <v>314</v>
      </c>
      <c r="J74" s="135"/>
      <c r="K74" s="135"/>
      <c r="L74" s="135"/>
      <c r="M74" s="135"/>
      <c r="N74" s="74"/>
      <c r="O74" s="115" t="s">
        <v>566</v>
      </c>
      <c r="P74" s="42"/>
    </row>
    <row r="75" spans="1:16" x14ac:dyDescent="0.3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 x14ac:dyDescent="0.3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1.7733097435390841E-2</v>
      </c>
      <c r="I76" s="131" t="s">
        <v>314</v>
      </c>
      <c r="J76" s="135"/>
      <c r="K76" s="135"/>
      <c r="L76" s="135"/>
      <c r="M76" s="135"/>
      <c r="N76" s="74"/>
      <c r="O76" s="115" t="s">
        <v>566</v>
      </c>
      <c r="P76" s="42"/>
    </row>
    <row r="77" spans="1:16" x14ac:dyDescent="0.3">
      <c r="A77" s="73"/>
      <c r="B77" s="73"/>
      <c r="C77" s="73"/>
      <c r="D77" s="73"/>
      <c r="E77" s="73"/>
      <c r="F77" s="117" t="s">
        <v>300</v>
      </c>
      <c r="G77" s="117" t="s">
        <v>44</v>
      </c>
      <c r="H77" s="206"/>
      <c r="I77" s="135"/>
      <c r="J77" s="135"/>
      <c r="K77" s="135"/>
      <c r="L77" s="135"/>
      <c r="M77" s="135"/>
      <c r="N77" s="74"/>
      <c r="O77" s="73"/>
      <c r="P77" s="42"/>
    </row>
    <row r="78" spans="1:16" x14ac:dyDescent="0.3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x14ac:dyDescent="0.3">
      <c r="A79" s="73"/>
      <c r="B79" s="101"/>
      <c r="C79" s="110" t="s">
        <v>665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 x14ac:dyDescent="0.3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 x14ac:dyDescent="0.3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 x14ac:dyDescent="0.3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x14ac:dyDescent="0.3">
      <c r="A83" s="73"/>
      <c r="B83" s="73"/>
      <c r="C83" s="73"/>
      <c r="D83" s="73"/>
      <c r="E83" s="115" t="s">
        <v>413</v>
      </c>
      <c r="F83" s="73"/>
      <c r="G83" s="115" t="str">
        <f>'Rev allocation'!G149</f>
        <v>%</v>
      </c>
      <c r="H83" s="166">
        <f>'Rev allocation'!H158</f>
        <v>4.8710249555515964E-2</v>
      </c>
      <c r="I83" s="135"/>
      <c r="J83" s="135"/>
      <c r="K83" s="135"/>
      <c r="L83" s="135"/>
      <c r="M83" s="135"/>
      <c r="N83" s="74"/>
      <c r="O83" s="73"/>
      <c r="P83" s="42"/>
    </row>
    <row r="84" spans="1:16" x14ac:dyDescent="0.3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 x14ac:dyDescent="0.3">
      <c r="A85" s="73"/>
      <c r="B85" s="73"/>
      <c r="C85" s="73"/>
      <c r="D85" s="73"/>
      <c r="E85" s="115" t="s">
        <v>534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 x14ac:dyDescent="0.3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x14ac:dyDescent="0.3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 x14ac:dyDescent="0.3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 x14ac:dyDescent="0.3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 x14ac:dyDescent="0.3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x14ac:dyDescent="0.3">
      <c r="A91" s="73"/>
      <c r="B91" s="101"/>
      <c r="C91" s="110" t="s">
        <v>666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 x14ac:dyDescent="0.3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x14ac:dyDescent="0.3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566</v>
      </c>
      <c r="P93" s="42"/>
    </row>
    <row r="94" spans="1:16" x14ac:dyDescent="0.3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0.95128975044448394</v>
      </c>
      <c r="K94" s="180">
        <f t="shared" si="0"/>
        <v>0.9208796628378928</v>
      </c>
      <c r="L94" s="180">
        <f t="shared" si="0"/>
        <v>0.9068323714454799</v>
      </c>
      <c r="M94" s="180">
        <f t="shared" si="0"/>
        <v>0.83079104263894099</v>
      </c>
      <c r="N94" s="74"/>
      <c r="O94" s="73"/>
      <c r="P94" s="42"/>
    </row>
    <row r="95" spans="1:16" x14ac:dyDescent="0.3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0.88143281252232841</v>
      </c>
      <c r="K95" s="177">
        <f t="shared" si="0"/>
        <v>0.80741063872184926</v>
      </c>
      <c r="L95" s="177">
        <f t="shared" si="0"/>
        <v>0.7732176742579856</v>
      </c>
      <c r="M95" s="177">
        <f t="shared" si="0"/>
        <v>0.5881230263978785</v>
      </c>
      <c r="N95" s="74"/>
      <c r="O95" s="73"/>
      <c r="P95" s="42"/>
    </row>
    <row r="96" spans="1:16" x14ac:dyDescent="0.3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0.82924223056230328</v>
      </c>
      <c r="K96" s="177">
        <f t="shared" si="0"/>
        <v>0.72263717771427427</v>
      </c>
      <c r="L96" s="177">
        <f t="shared" si="0"/>
        <v>0.67339324719250715</v>
      </c>
      <c r="M96" s="177">
        <f t="shared" si="0"/>
        <v>0.40682414088390129</v>
      </c>
      <c r="N96" s="74"/>
      <c r="O96" s="73"/>
      <c r="P96" s="42"/>
    </row>
    <row r="97" spans="1:16" x14ac:dyDescent="0.3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0.77619538769376561</v>
      </c>
      <c r="K97" s="177">
        <f t="shared" si="0"/>
        <v>0.63647288721191242</v>
      </c>
      <c r="L97" s="177">
        <f t="shared" si="0"/>
        <v>0.57193105807493483</v>
      </c>
      <c r="M97" s="177">
        <f t="shared" si="0"/>
        <v>0.22255078866362427</v>
      </c>
      <c r="N97" s="74"/>
      <c r="O97" s="73"/>
      <c r="P97" s="42"/>
    </row>
    <row r="98" spans="1:16" x14ac:dyDescent="0.3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0.71212960403994574</v>
      </c>
      <c r="K98" s="193">
        <f t="shared" si="0"/>
        <v>0.53241046812149639</v>
      </c>
      <c r="L98" s="193">
        <f t="shared" si="0"/>
        <v>0.44939304628112303</v>
      </c>
      <c r="M98" s="193">
        <f t="shared" si="0"/>
        <v>0</v>
      </c>
      <c r="N98" s="74"/>
      <c r="O98" s="73"/>
      <c r="P98" s="42"/>
    </row>
    <row r="99" spans="1:16" x14ac:dyDescent="0.3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x14ac:dyDescent="0.3">
      <c r="A100" s="73"/>
      <c r="B100" s="101"/>
      <c r="C100" s="110" t="s">
        <v>667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 x14ac:dyDescent="0.3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x14ac:dyDescent="0.3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 x14ac:dyDescent="0.3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x14ac:dyDescent="0.3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566</v>
      </c>
      <c r="P104" s="42"/>
    </row>
    <row r="105" spans="1:16" x14ac:dyDescent="0.3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0.95128975044448394</v>
      </c>
      <c r="K105" s="153">
        <f t="shared" si="1"/>
        <v>0.9208796628378928</v>
      </c>
      <c r="L105" s="153">
        <f t="shared" si="1"/>
        <v>0.9068323714454799</v>
      </c>
      <c r="M105" s="153">
        <f t="shared" si="1"/>
        <v>0.83079104263894099</v>
      </c>
      <c r="N105" s="74"/>
      <c r="O105" s="73"/>
      <c r="P105" s="42"/>
    </row>
    <row r="106" spans="1:16" x14ac:dyDescent="0.3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0.88143281252232841</v>
      </c>
      <c r="K106" s="154">
        <f t="shared" si="1"/>
        <v>0.80741063872184926</v>
      </c>
      <c r="L106" s="154">
        <f t="shared" si="1"/>
        <v>0.7732176742579856</v>
      </c>
      <c r="M106" s="154">
        <f t="shared" si="1"/>
        <v>0.5881230263978785</v>
      </c>
      <c r="N106" s="74"/>
      <c r="O106" s="73"/>
      <c r="P106" s="42"/>
    </row>
    <row r="107" spans="1:16" x14ac:dyDescent="0.3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0.82924223056230328</v>
      </c>
      <c r="K107" s="154">
        <f t="shared" si="1"/>
        <v>0.72263717771427427</v>
      </c>
      <c r="L107" s="154">
        <f t="shared" si="1"/>
        <v>0.67339324719250715</v>
      </c>
      <c r="M107" s="154">
        <f t="shared" si="1"/>
        <v>0.40682414088390129</v>
      </c>
      <c r="N107" s="74"/>
      <c r="O107" s="73"/>
      <c r="P107" s="42"/>
    </row>
    <row r="108" spans="1:16" x14ac:dyDescent="0.3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0.77619538769376561</v>
      </c>
      <c r="K108" s="154">
        <f t="shared" si="1"/>
        <v>0.63647288721191242</v>
      </c>
      <c r="L108" s="154">
        <f t="shared" si="1"/>
        <v>0.57193105807493483</v>
      </c>
      <c r="M108" s="154">
        <f t="shared" si="1"/>
        <v>0.22255078866362427</v>
      </c>
      <c r="N108" s="74"/>
      <c r="O108" s="73"/>
      <c r="P108" s="42"/>
    </row>
    <row r="109" spans="1:16" x14ac:dyDescent="0.3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0.71212960403994574</v>
      </c>
      <c r="K109" s="192">
        <f t="shared" si="1"/>
        <v>0.53241046812149639</v>
      </c>
      <c r="L109" s="192">
        <f t="shared" si="1"/>
        <v>0.44939304628112303</v>
      </c>
      <c r="M109" s="192">
        <f t="shared" si="1"/>
        <v>0</v>
      </c>
      <c r="N109" s="74"/>
      <c r="O109" s="73"/>
      <c r="P109" s="42"/>
    </row>
    <row r="110" spans="1:16" x14ac:dyDescent="0.3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x14ac:dyDescent="0.3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 x14ac:dyDescent="0.3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 x14ac:dyDescent="0.3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 x14ac:dyDescent="0.3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x14ac:dyDescent="0.3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0" width="40.77734375" customWidth="1"/>
    <col min="11" max="11" width="2.77734375" customWidth="1"/>
    <col min="12" max="16384" width="9.21875" hidden="1"/>
  </cols>
  <sheetData>
    <row r="1" spans="1:11" x14ac:dyDescent="0.3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3">
      <c r="A2" s="96" t="str">
        <f>Cover!D21&amp;" - "&amp;Cover!D23</f>
        <v>WPD South West - April 22 Pricing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 x14ac:dyDescent="0.3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3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3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3">
      <c r="A9" s="73"/>
      <c r="B9" s="73"/>
      <c r="C9" s="109" t="s">
        <v>736</v>
      </c>
      <c r="D9" s="109"/>
      <c r="E9" s="73"/>
      <c r="F9" s="73"/>
      <c r="G9" s="73"/>
      <c r="H9" s="74"/>
      <c r="I9" s="74"/>
      <c r="J9" s="73"/>
      <c r="K9" s="42"/>
    </row>
    <row r="10" spans="1:11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3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3">
      <c r="A13" s="73"/>
      <c r="B13" s="73"/>
      <c r="C13" s="109" t="s">
        <v>685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3">
      <c r="A14" s="73"/>
      <c r="B14" s="73"/>
      <c r="C14" s="109"/>
      <c r="D14" s="207"/>
      <c r="E14" s="101"/>
      <c r="F14" s="101"/>
      <c r="G14" s="73"/>
      <c r="H14" s="74"/>
      <c r="I14" s="74"/>
      <c r="J14" s="73"/>
      <c r="K14" s="42"/>
    </row>
    <row r="15" spans="1:11" s="1" customFormat="1" x14ac:dyDescent="0.3">
      <c r="A15" s="73"/>
      <c r="B15" s="73"/>
      <c r="C15" s="110" t="s">
        <v>721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 x14ac:dyDescent="0.3">
      <c r="A16" s="73"/>
      <c r="B16" s="73"/>
      <c r="C16" s="109"/>
      <c r="D16" s="207"/>
      <c r="E16" s="101"/>
      <c r="F16" s="101"/>
      <c r="G16" s="73"/>
      <c r="H16" s="74"/>
      <c r="I16" s="74"/>
      <c r="J16" s="73"/>
      <c r="K16" s="42"/>
    </row>
    <row r="17" spans="1:11" x14ac:dyDescent="0.3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x14ac:dyDescent="0.3">
      <c r="A18" s="73"/>
      <c r="B18" s="73"/>
      <c r="C18" s="73"/>
      <c r="D18" s="101"/>
      <c r="E18" s="101"/>
      <c r="F18" s="210" t="str">
        <f>'Rev allocation'!J5</f>
        <v>LV services</v>
      </c>
      <c r="G18" s="113" t="str">
        <f>'Rev allocation'!G146</f>
        <v>%</v>
      </c>
      <c r="H18" s="172">
        <f>'Rev allocation'!J146</f>
        <v>0.1280857534304588</v>
      </c>
      <c r="I18" s="74"/>
      <c r="J18" s="73"/>
      <c r="K18" s="42"/>
    </row>
    <row r="19" spans="1:11" x14ac:dyDescent="0.3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0.26456219586072965</v>
      </c>
      <c r="I19" s="74"/>
      <c r="J19" s="73"/>
      <c r="K19" s="42"/>
    </row>
    <row r="20" spans="1:11" x14ac:dyDescent="0.3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9.4996262308421675E-2</v>
      </c>
      <c r="I20" s="74"/>
      <c r="J20" s="73"/>
      <c r="K20" s="42"/>
    </row>
    <row r="21" spans="1:11" x14ac:dyDescent="0.3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0.24126971706253178</v>
      </c>
      <c r="I21" s="74"/>
      <c r="J21" s="73"/>
      <c r="K21" s="42"/>
    </row>
    <row r="22" spans="1:11" x14ac:dyDescent="0.3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 x14ac:dyDescent="0.3">
      <c r="A23" s="73"/>
      <c r="B23" s="73"/>
      <c r="C23" s="73"/>
      <c r="D23" s="101"/>
      <c r="E23" s="120" t="s">
        <v>493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 x14ac:dyDescent="0.3">
      <c r="A24" s="73"/>
      <c r="B24" s="73"/>
      <c r="C24" s="73"/>
      <c r="D24" s="101"/>
      <c r="E24" s="207"/>
      <c r="F24" s="101"/>
      <c r="G24" s="73"/>
      <c r="H24" s="74"/>
      <c r="I24" s="74"/>
      <c r="J24" s="73"/>
      <c r="K24" s="42"/>
    </row>
    <row r="25" spans="1:11" s="17" customFormat="1" x14ac:dyDescent="0.3">
      <c r="A25" s="73"/>
      <c r="B25" s="73"/>
      <c r="C25" s="110" t="s">
        <v>722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 x14ac:dyDescent="0.3">
      <c r="A26" s="73"/>
      <c r="B26" s="73"/>
      <c r="C26" s="109"/>
      <c r="D26" s="207"/>
      <c r="E26" s="101"/>
      <c r="F26" s="101"/>
      <c r="G26" s="73"/>
      <c r="H26" s="74"/>
      <c r="I26" s="74"/>
      <c r="J26" s="73"/>
      <c r="K26" s="42"/>
    </row>
    <row r="27" spans="1:11" x14ac:dyDescent="0.3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0.88846415835843551</v>
      </c>
      <c r="I27" s="74"/>
      <c r="J27" s="73"/>
      <c r="K27" s="42"/>
    </row>
    <row r="28" spans="1:11" x14ac:dyDescent="0.3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6.9472899739728991E-2</v>
      </c>
      <c r="I28" s="74"/>
      <c r="J28" s="73"/>
      <c r="K28" s="42"/>
    </row>
    <row r="29" spans="1:11" x14ac:dyDescent="0.3">
      <c r="A29" s="73"/>
      <c r="B29" s="73"/>
      <c r="C29" s="73"/>
      <c r="D29" s="101"/>
      <c r="E29" s="207"/>
      <c r="F29" s="101"/>
      <c r="G29" s="73"/>
      <c r="H29" s="74"/>
      <c r="I29" s="74"/>
      <c r="J29" s="73"/>
      <c r="K29" s="42"/>
    </row>
    <row r="30" spans="1:11" x14ac:dyDescent="0.3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0.71795355216610968</v>
      </c>
      <c r="I30" s="74"/>
      <c r="J30" s="73"/>
      <c r="K30" s="42"/>
    </row>
    <row r="31" spans="1:11" x14ac:dyDescent="0.3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0.63918175747141026</v>
      </c>
      <c r="I31" s="74"/>
      <c r="J31" s="73"/>
      <c r="K31" s="42"/>
    </row>
    <row r="32" spans="1:11" x14ac:dyDescent="0.3">
      <c r="A32" s="73"/>
      <c r="B32" s="73"/>
      <c r="C32" s="73"/>
      <c r="D32" s="101"/>
      <c r="E32" s="207"/>
      <c r="F32" s="101"/>
      <c r="G32" s="73"/>
      <c r="H32" s="74"/>
      <c r="I32" s="74"/>
      <c r="J32" s="73"/>
      <c r="K32" s="42"/>
    </row>
    <row r="33" spans="1:11" s="17" customFormat="1" x14ac:dyDescent="0.3">
      <c r="A33" s="73"/>
      <c r="B33" s="73"/>
      <c r="C33" s="110" t="s">
        <v>720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 x14ac:dyDescent="0.3">
      <c r="A34" s="73"/>
      <c r="B34" s="73"/>
      <c r="C34" s="109"/>
      <c r="D34" s="207"/>
      <c r="E34" s="101"/>
      <c r="F34" s="101"/>
      <c r="G34" s="73"/>
      <c r="H34" s="74"/>
      <c r="I34" s="74"/>
      <c r="J34" s="73"/>
      <c r="K34" s="42"/>
    </row>
    <row r="35" spans="1:11" x14ac:dyDescent="0.3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 x14ac:dyDescent="0.3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3">
        <f>H18 + (H19 * ( 1 - H28 * H31))</f>
        <v>0.38089985064832788</v>
      </c>
      <c r="I36" s="132" t="s">
        <v>314</v>
      </c>
      <c r="J36" s="115" t="s">
        <v>588</v>
      </c>
      <c r="K36" s="42"/>
    </row>
    <row r="37" spans="1:11" x14ac:dyDescent="0.3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0.57501376699133966</v>
      </c>
      <c r="I37" s="132" t="s">
        <v>314</v>
      </c>
      <c r="J37" s="115" t="s">
        <v>589</v>
      </c>
      <c r="K37" s="42"/>
    </row>
    <row r="38" spans="1:11" x14ac:dyDescent="0.3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8">
        <f>(H20 + H21 * (1 - H27 * H30)) / (1 - H19 - H18)</f>
        <v>0.30026377203686194</v>
      </c>
      <c r="I38" s="132" t="s">
        <v>314</v>
      </c>
      <c r="J38" s="115" t="s">
        <v>590</v>
      </c>
      <c r="K38" s="42"/>
    </row>
    <row r="39" spans="1:11" x14ac:dyDescent="0.3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0.17052516507035737</v>
      </c>
      <c r="I39" s="132" t="s">
        <v>314</v>
      </c>
      <c r="J39" s="115" t="s">
        <v>591</v>
      </c>
      <c r="K39" s="42"/>
    </row>
    <row r="40" spans="1:11" x14ac:dyDescent="0.3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x14ac:dyDescent="0.3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 x14ac:dyDescent="0.3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 x14ac:dyDescent="0.3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 x14ac:dyDescent="0.3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x14ac:dyDescent="0.3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12" activePane="bottomRight" state="frozenSplit"/>
      <selection pane="topRight" activeCell="J1" sqref="J1"/>
      <selection pane="bottomLeft" activeCell="A15" sqref="A15"/>
      <selection pane="bottomRight" activeCell="H20" sqref="H20:H23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0" width="40.77734375" customWidth="1"/>
    <col min="11" max="11" width="2.77734375" customWidth="1"/>
    <col min="12" max="16384" width="9.21875" hidden="1"/>
  </cols>
  <sheetData>
    <row r="1" spans="1:11" x14ac:dyDescent="0.3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3">
      <c r="A2" s="96" t="str">
        <f>Cover!D21&amp;" - "&amp;Cover!D23</f>
        <v>WPD South West - April 22 Pricing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x14ac:dyDescent="0.3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3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3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3">
      <c r="A9" s="73"/>
      <c r="B9" s="73"/>
      <c r="C9" s="109" t="s">
        <v>412</v>
      </c>
      <c r="D9" s="109"/>
      <c r="E9" s="73"/>
      <c r="F9" s="73"/>
      <c r="G9" s="73"/>
      <c r="H9" s="74"/>
      <c r="I9" s="74"/>
      <c r="J9" s="73"/>
      <c r="K9" s="42"/>
    </row>
    <row r="10" spans="1:11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3">
      <c r="A11" s="73"/>
      <c r="B11" s="107" t="s">
        <v>674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3">
      <c r="A13" s="73"/>
      <c r="B13" s="73"/>
      <c r="C13" s="109" t="s">
        <v>686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3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x14ac:dyDescent="0.3">
      <c r="A15" s="73"/>
      <c r="B15" s="101"/>
      <c r="C15" s="110" t="s">
        <v>634</v>
      </c>
      <c r="D15" s="110"/>
      <c r="E15" s="110"/>
      <c r="F15" s="110"/>
      <c r="G15" s="110"/>
      <c r="H15" s="111"/>
      <c r="I15" s="111"/>
      <c r="J15" s="110"/>
      <c r="K15" s="42"/>
    </row>
    <row r="16" spans="1:11" x14ac:dyDescent="0.3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 x14ac:dyDescent="0.3">
      <c r="A17" s="73"/>
      <c r="B17" s="73"/>
      <c r="C17" s="109"/>
      <c r="D17" s="109" t="s">
        <v>725</v>
      </c>
      <c r="E17" s="73"/>
      <c r="F17" s="73"/>
      <c r="G17" s="73"/>
      <c r="H17" s="74"/>
      <c r="I17" s="74"/>
      <c r="J17" s="73"/>
      <c r="K17" s="42"/>
    </row>
    <row r="18" spans="1:11" s="1" customFormat="1" x14ac:dyDescent="0.3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x14ac:dyDescent="0.3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 x14ac:dyDescent="0.3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0.38089985064832788</v>
      </c>
      <c r="I20" s="74"/>
      <c r="J20" s="73"/>
      <c r="K20" s="42"/>
    </row>
    <row r="21" spans="1:11" x14ac:dyDescent="0.3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0.57501376699133966</v>
      </c>
      <c r="I21" s="74"/>
      <c r="J21" s="73"/>
      <c r="K21" s="42"/>
    </row>
    <row r="22" spans="1:11" x14ac:dyDescent="0.3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0.30026377203686194</v>
      </c>
      <c r="I22" s="74"/>
      <c r="J22" s="73"/>
      <c r="K22" s="42"/>
    </row>
    <row r="23" spans="1:11" x14ac:dyDescent="0.3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0.17052516507035737</v>
      </c>
      <c r="I23" s="74"/>
      <c r="J23" s="73"/>
      <c r="K23" s="42"/>
    </row>
    <row r="24" spans="1:11" x14ac:dyDescent="0.3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x14ac:dyDescent="0.3">
      <c r="A25" s="73"/>
      <c r="B25" s="101"/>
      <c r="C25" s="110" t="s">
        <v>635</v>
      </c>
      <c r="D25" s="110"/>
      <c r="E25" s="110"/>
      <c r="F25" s="110"/>
      <c r="G25" s="110"/>
      <c r="H25" s="111"/>
      <c r="I25" s="111"/>
      <c r="J25" s="110"/>
      <c r="K25" s="42"/>
    </row>
    <row r="26" spans="1:11" x14ac:dyDescent="0.3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 x14ac:dyDescent="0.3">
      <c r="A27" s="73"/>
      <c r="B27" s="73"/>
      <c r="C27" s="109"/>
      <c r="D27" s="109" t="s">
        <v>607</v>
      </c>
      <c r="E27" s="73"/>
      <c r="F27" s="73"/>
      <c r="G27" s="73"/>
      <c r="H27" s="74"/>
      <c r="I27" s="74"/>
      <c r="J27" s="73"/>
      <c r="K27" s="42"/>
    </row>
    <row r="28" spans="1:11" s="1" customFormat="1" x14ac:dyDescent="0.3">
      <c r="A28" s="73"/>
      <c r="B28" s="73"/>
      <c r="C28" s="109"/>
      <c r="D28" s="109" t="s">
        <v>706</v>
      </c>
      <c r="E28" s="73"/>
      <c r="F28" s="73"/>
      <c r="G28" s="73"/>
      <c r="H28" s="74"/>
      <c r="I28" s="74"/>
      <c r="J28" s="73"/>
      <c r="K28" s="42"/>
    </row>
    <row r="29" spans="1:11" s="1" customFormat="1" x14ac:dyDescent="0.3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x14ac:dyDescent="0.3">
      <c r="A30" s="73"/>
      <c r="B30" s="73"/>
      <c r="C30" s="73"/>
      <c r="D30" s="109"/>
      <c r="E30" s="119" t="s">
        <v>544</v>
      </c>
      <c r="F30" s="101"/>
      <c r="G30" s="73"/>
      <c r="H30" s="74"/>
      <c r="I30" s="74"/>
      <c r="J30" s="73"/>
      <c r="K30" s="42"/>
    </row>
    <row r="31" spans="1:11" x14ac:dyDescent="0.3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0.95128975044448394</v>
      </c>
      <c r="I31" s="74"/>
      <c r="J31" s="73"/>
      <c r="K31" s="42"/>
    </row>
    <row r="32" spans="1:11" x14ac:dyDescent="0.3">
      <c r="A32" s="73"/>
      <c r="B32" s="73"/>
      <c r="C32" s="73"/>
      <c r="D32" s="73"/>
      <c r="E32" s="101"/>
      <c r="F32" s="120" t="s">
        <v>545</v>
      </c>
      <c r="G32" s="115" t="s">
        <v>44</v>
      </c>
      <c r="H32" s="116">
        <f>'EDCM discounts'!K105</f>
        <v>0.9208796628378928</v>
      </c>
      <c r="I32" s="74"/>
      <c r="J32" s="73"/>
      <c r="K32" s="42"/>
    </row>
    <row r="33" spans="1:11" x14ac:dyDescent="0.3">
      <c r="A33" s="73"/>
      <c r="B33" s="73"/>
      <c r="C33" s="73"/>
      <c r="D33" s="73"/>
      <c r="E33" s="101"/>
      <c r="F33" s="120" t="s">
        <v>546</v>
      </c>
      <c r="G33" s="115" t="s">
        <v>44</v>
      </c>
      <c r="H33" s="116">
        <f>'EDCM discounts'!L105</f>
        <v>0.9068323714454799</v>
      </c>
      <c r="I33" s="74"/>
      <c r="J33" s="73"/>
      <c r="K33" s="42"/>
    </row>
    <row r="34" spans="1:11" x14ac:dyDescent="0.3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0.83079104263894099</v>
      </c>
      <c r="I34" s="74"/>
      <c r="J34" s="73"/>
      <c r="K34" s="42"/>
    </row>
    <row r="35" spans="1:11" x14ac:dyDescent="0.3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x14ac:dyDescent="0.3">
      <c r="A36" s="121"/>
      <c r="B36" s="121"/>
      <c r="C36" s="121"/>
      <c r="D36" s="121"/>
      <c r="E36" s="119" t="s">
        <v>547</v>
      </c>
      <c r="F36" s="122"/>
      <c r="G36" s="123"/>
      <c r="H36" s="124"/>
      <c r="I36" s="125"/>
      <c r="J36" s="121"/>
      <c r="K36" s="126"/>
    </row>
    <row r="37" spans="1:11" x14ac:dyDescent="0.3">
      <c r="A37" s="73"/>
      <c r="B37" s="73"/>
      <c r="C37" s="73"/>
      <c r="D37" s="73"/>
      <c r="E37" s="101"/>
      <c r="F37" s="113" t="s">
        <v>279</v>
      </c>
      <c r="G37" s="113" t="s">
        <v>44</v>
      </c>
      <c r="H37" s="211">
        <f>'EDCM discounts'!J106</f>
        <v>0.88143281252232841</v>
      </c>
      <c r="I37" s="74"/>
      <c r="J37" s="73"/>
      <c r="K37" s="42"/>
    </row>
    <row r="38" spans="1:11" x14ac:dyDescent="0.3">
      <c r="A38" s="73"/>
      <c r="B38" s="73"/>
      <c r="C38" s="73"/>
      <c r="D38" s="73"/>
      <c r="E38" s="101"/>
      <c r="F38" s="120" t="s">
        <v>545</v>
      </c>
      <c r="G38" s="115" t="s">
        <v>44</v>
      </c>
      <c r="H38" s="116">
        <f>'EDCM discounts'!K106</f>
        <v>0.80741063872184926</v>
      </c>
      <c r="I38" s="74"/>
      <c r="J38" s="73"/>
      <c r="K38" s="42"/>
    </row>
    <row r="39" spans="1:11" x14ac:dyDescent="0.3">
      <c r="A39" s="73"/>
      <c r="B39" s="73"/>
      <c r="C39" s="73"/>
      <c r="D39" s="73"/>
      <c r="E39" s="101"/>
      <c r="F39" s="120" t="s">
        <v>546</v>
      </c>
      <c r="G39" s="115" t="s">
        <v>44</v>
      </c>
      <c r="H39" s="116">
        <f>'EDCM discounts'!L106</f>
        <v>0.7732176742579856</v>
      </c>
      <c r="I39" s="74"/>
      <c r="J39" s="73"/>
      <c r="K39" s="42"/>
    </row>
    <row r="40" spans="1:11" x14ac:dyDescent="0.3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0.5881230263978785</v>
      </c>
      <c r="I40" s="74"/>
      <c r="J40" s="73"/>
      <c r="K40" s="42"/>
    </row>
    <row r="41" spans="1:11" x14ac:dyDescent="0.3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x14ac:dyDescent="0.3">
      <c r="A42" s="121"/>
      <c r="B42" s="121"/>
      <c r="C42" s="121"/>
      <c r="D42" s="121"/>
      <c r="E42" s="119" t="s">
        <v>548</v>
      </c>
      <c r="F42" s="122"/>
      <c r="G42" s="123"/>
      <c r="H42" s="124"/>
      <c r="I42" s="125"/>
      <c r="J42" s="121"/>
      <c r="K42" s="126"/>
    </row>
    <row r="43" spans="1:11" x14ac:dyDescent="0.3">
      <c r="A43" s="73"/>
      <c r="B43" s="73"/>
      <c r="C43" s="73"/>
      <c r="D43" s="73"/>
      <c r="E43" s="101"/>
      <c r="F43" s="113" t="s">
        <v>279</v>
      </c>
      <c r="G43" s="113" t="s">
        <v>44</v>
      </c>
      <c r="H43" s="211">
        <f>'EDCM discounts'!J107</f>
        <v>0.82924223056230328</v>
      </c>
      <c r="I43" s="74"/>
      <c r="J43" s="73"/>
      <c r="K43" s="42"/>
    </row>
    <row r="44" spans="1:11" x14ac:dyDescent="0.3">
      <c r="A44" s="73"/>
      <c r="B44" s="73"/>
      <c r="C44" s="73"/>
      <c r="D44" s="73"/>
      <c r="E44" s="101"/>
      <c r="F44" s="120" t="s">
        <v>545</v>
      </c>
      <c r="G44" s="115" t="s">
        <v>44</v>
      </c>
      <c r="H44" s="116">
        <f>'EDCM discounts'!K107</f>
        <v>0.72263717771427427</v>
      </c>
      <c r="I44" s="74"/>
      <c r="J44" s="73"/>
      <c r="K44" s="42"/>
    </row>
    <row r="45" spans="1:11" x14ac:dyDescent="0.3">
      <c r="A45" s="73"/>
      <c r="B45" s="73"/>
      <c r="C45" s="73"/>
      <c r="D45" s="73"/>
      <c r="E45" s="101"/>
      <c r="F45" s="120" t="s">
        <v>546</v>
      </c>
      <c r="G45" s="115" t="s">
        <v>44</v>
      </c>
      <c r="H45" s="116">
        <f>'EDCM discounts'!L107</f>
        <v>0.67339324719250715</v>
      </c>
      <c r="I45" s="74"/>
      <c r="J45" s="73"/>
      <c r="K45" s="42"/>
    </row>
    <row r="46" spans="1:11" x14ac:dyDescent="0.3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0.40682414088390129</v>
      </c>
      <c r="I46" s="74"/>
      <c r="J46" s="73"/>
      <c r="K46" s="42"/>
    </row>
    <row r="47" spans="1:11" x14ac:dyDescent="0.3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x14ac:dyDescent="0.3">
      <c r="A48" s="121"/>
      <c r="B48" s="121"/>
      <c r="C48" s="121"/>
      <c r="D48" s="121"/>
      <c r="E48" s="119" t="s">
        <v>549</v>
      </c>
      <c r="F48" s="122"/>
      <c r="G48" s="123"/>
      <c r="H48" s="124"/>
      <c r="I48" s="125"/>
      <c r="J48" s="121"/>
      <c r="K48" s="126"/>
    </row>
    <row r="49" spans="1:11" x14ac:dyDescent="0.3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0.77619538769376561</v>
      </c>
      <c r="I49" s="74"/>
      <c r="J49" s="73"/>
      <c r="K49" s="42"/>
    </row>
    <row r="50" spans="1:11" x14ac:dyDescent="0.3">
      <c r="A50" s="73"/>
      <c r="B50" s="73"/>
      <c r="C50" s="73"/>
      <c r="D50" s="73"/>
      <c r="E50" s="101"/>
      <c r="F50" s="120" t="s">
        <v>545</v>
      </c>
      <c r="G50" s="115" t="s">
        <v>44</v>
      </c>
      <c r="H50" s="116">
        <f>'EDCM discounts'!K108</f>
        <v>0.63647288721191242</v>
      </c>
      <c r="I50" s="74"/>
      <c r="J50" s="73"/>
      <c r="K50" s="42"/>
    </row>
    <row r="51" spans="1:11" x14ac:dyDescent="0.3">
      <c r="A51" s="73"/>
      <c r="B51" s="73"/>
      <c r="C51" s="73"/>
      <c r="D51" s="73"/>
      <c r="E51" s="101"/>
      <c r="F51" s="120" t="s">
        <v>546</v>
      </c>
      <c r="G51" s="115" t="s">
        <v>44</v>
      </c>
      <c r="H51" s="116">
        <f>'EDCM discounts'!L108</f>
        <v>0.57193105807493483</v>
      </c>
      <c r="I51" s="74"/>
      <c r="J51" s="73"/>
      <c r="K51" s="42"/>
    </row>
    <row r="52" spans="1:11" x14ac:dyDescent="0.3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0.22255078866362427</v>
      </c>
      <c r="I52" s="74"/>
      <c r="J52" s="73"/>
      <c r="K52" s="42"/>
    </row>
    <row r="53" spans="1:11" x14ac:dyDescent="0.3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x14ac:dyDescent="0.3">
      <c r="A54" s="121"/>
      <c r="B54" s="121"/>
      <c r="C54" s="121"/>
      <c r="D54" s="121"/>
      <c r="E54" s="119" t="s">
        <v>550</v>
      </c>
      <c r="F54" s="122"/>
      <c r="G54" s="123"/>
      <c r="H54" s="124"/>
      <c r="I54" s="125"/>
      <c r="J54" s="121"/>
      <c r="K54" s="126"/>
    </row>
    <row r="55" spans="1:11" x14ac:dyDescent="0.3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0.71212960403994574</v>
      </c>
      <c r="I55" s="74"/>
      <c r="J55" s="73"/>
      <c r="K55" s="42"/>
    </row>
    <row r="56" spans="1:11" x14ac:dyDescent="0.3">
      <c r="A56" s="73"/>
      <c r="B56" s="73"/>
      <c r="C56" s="73"/>
      <c r="D56" s="73"/>
      <c r="E56" s="101"/>
      <c r="F56" s="120" t="s">
        <v>545</v>
      </c>
      <c r="G56" s="115" t="s">
        <v>44</v>
      </c>
      <c r="H56" s="116">
        <f>'EDCM discounts'!K109</f>
        <v>0.53241046812149639</v>
      </c>
      <c r="I56" s="74"/>
      <c r="J56" s="73"/>
      <c r="K56" s="42"/>
    </row>
    <row r="57" spans="1:11" x14ac:dyDescent="0.3">
      <c r="A57" s="73"/>
      <c r="B57" s="73"/>
      <c r="C57" s="73"/>
      <c r="D57" s="73"/>
      <c r="E57" s="101"/>
      <c r="F57" s="120" t="s">
        <v>546</v>
      </c>
      <c r="G57" s="115" t="s">
        <v>44</v>
      </c>
      <c r="H57" s="116">
        <f>'EDCM discounts'!L109</f>
        <v>0.44939304628112303</v>
      </c>
      <c r="I57" s="74"/>
      <c r="J57" s="73"/>
      <c r="K57" s="42"/>
    </row>
    <row r="58" spans="1:11" x14ac:dyDescent="0.3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 x14ac:dyDescent="0.3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x14ac:dyDescent="0.3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sheet="1" objects="1" formatCells="0" formatColumns="0" formatRows="0" sort="0" autoFilter="0"/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4.4" x14ac:dyDescent="0.3"/>
  <cols>
    <col min="1" max="5" width="2.77734375" customWidth="1"/>
    <col min="6" max="6" width="20.77734375" customWidth="1"/>
    <col min="7" max="7" width="22.77734375" customWidth="1"/>
    <col min="8" max="8" width="24.21875" customWidth="1"/>
    <col min="9" max="9" width="30.77734375" customWidth="1"/>
    <col min="10" max="10" width="20.77734375" style="1" customWidth="1"/>
    <col min="11" max="11" width="10.77734375" customWidth="1"/>
    <col min="12" max="12" width="82.77734375" customWidth="1"/>
    <col min="13" max="13" width="2.77734375" customWidth="1"/>
    <col min="14" max="16384" width="9.21875" hidden="1"/>
  </cols>
  <sheetData>
    <row r="1" spans="1:13" s="3" customFormat="1" x14ac:dyDescent="0.3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x14ac:dyDescent="0.3">
      <c r="A2" s="70" t="str">
        <f>Cover!D21&amp;" - "&amp;Cover!D23</f>
        <v>WPD South West - April 22 Pricing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 x14ac:dyDescent="0.3">
      <c r="A3" s="71" t="str">
        <f>Cover!D2&amp;" - "&amp;Cover!D8&amp;" v"&amp;Cover!D10&amp;" - "&amp;Cover!D19</f>
        <v>PCDM charging model - Release for charge setting v4 - 2022/23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 x14ac:dyDescent="0.3">
      <c r="A4" s="72" t="str">
        <f>H42 &amp; IF(H42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x14ac:dyDescent="0.3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 x14ac:dyDescent="0.3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 x14ac:dyDescent="0.3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44141</v>
      </c>
      <c r="I7" s="75"/>
      <c r="J7" s="75"/>
      <c r="K7" s="75"/>
      <c r="L7" s="75"/>
      <c r="M7" s="42"/>
    </row>
    <row r="8" spans="1:13" x14ac:dyDescent="0.3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 x14ac:dyDescent="0.3">
      <c r="A9" s="75"/>
      <c r="B9" s="75"/>
      <c r="C9" s="75"/>
      <c r="D9" s="75"/>
      <c r="E9" s="75"/>
      <c r="F9" s="75" t="s">
        <v>485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 x14ac:dyDescent="0.3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 x14ac:dyDescent="0.3">
      <c r="A11" s="75"/>
      <c r="B11" s="75"/>
      <c r="C11" s="75"/>
      <c r="D11" s="75"/>
      <c r="E11" s="75"/>
      <c r="F11" s="75" t="s">
        <v>753</v>
      </c>
      <c r="G11" s="42"/>
      <c r="H11" s="80">
        <f>LOOKUP(2,1/(H20:H29&lt;&gt;""),H20:H29)</f>
        <v>4</v>
      </c>
      <c r="I11" s="75"/>
      <c r="J11" s="75"/>
      <c r="K11" s="75"/>
      <c r="L11" s="75"/>
      <c r="M11" s="42"/>
    </row>
    <row r="12" spans="1:13" x14ac:dyDescent="0.3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 x14ac:dyDescent="0.3">
      <c r="A13" s="75"/>
      <c r="B13" s="75"/>
      <c r="C13" s="75"/>
      <c r="D13" s="75"/>
      <c r="E13" s="75"/>
      <c r="F13" s="75" t="s">
        <v>612</v>
      </c>
      <c r="G13" s="42"/>
      <c r="H13" s="81" t="str">
        <f>LOOKUP(2,1/(I20:I29&lt;&gt;""),I20:I29)</f>
        <v>01 April 2022 Charging Methodologies Pre-Release – October 2020 (Schedules 16, 17, 18, 20 and 29) DCP 361</v>
      </c>
      <c r="I13" s="78"/>
      <c r="J13" s="78"/>
      <c r="K13" s="75"/>
      <c r="L13" s="75"/>
      <c r="M13" s="42"/>
    </row>
    <row r="14" spans="1:13" s="1" customFormat="1" x14ac:dyDescent="0.3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 x14ac:dyDescent="0.3">
      <c r="A15" s="75"/>
      <c r="B15" s="75"/>
      <c r="C15" s="75"/>
      <c r="D15" s="75"/>
      <c r="E15" s="75"/>
      <c r="F15" s="82" t="s">
        <v>613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 x14ac:dyDescent="0.3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x14ac:dyDescent="0.3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 x14ac:dyDescent="0.3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x14ac:dyDescent="0.3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755</v>
      </c>
      <c r="I19" s="85" t="s">
        <v>609</v>
      </c>
      <c r="J19" s="85" t="s">
        <v>610</v>
      </c>
      <c r="K19" s="85" t="s">
        <v>17</v>
      </c>
      <c r="L19" s="85" t="s">
        <v>18</v>
      </c>
      <c r="M19" s="42"/>
    </row>
    <row r="20" spans="1:13" ht="28.8" x14ac:dyDescent="0.3">
      <c r="A20" s="75"/>
      <c r="B20" s="75"/>
      <c r="C20" s="75"/>
      <c r="D20" s="75"/>
      <c r="E20" s="75"/>
      <c r="F20" s="18">
        <v>43250</v>
      </c>
      <c r="G20" s="18" t="s">
        <v>727</v>
      </c>
      <c r="H20" s="22">
        <v>1</v>
      </c>
      <c r="I20" s="18" t="s">
        <v>430</v>
      </c>
      <c r="J20" s="18" t="s">
        <v>728</v>
      </c>
      <c r="K20" s="18" t="s">
        <v>565</v>
      </c>
      <c r="L20" s="18" t="s">
        <v>513</v>
      </c>
      <c r="M20" s="42"/>
    </row>
    <row r="21" spans="1:13" x14ac:dyDescent="0.3">
      <c r="A21" s="75"/>
      <c r="B21" s="75"/>
      <c r="C21" s="75"/>
      <c r="D21" s="75"/>
      <c r="E21" s="75"/>
      <c r="F21" s="18">
        <v>43301</v>
      </c>
      <c r="G21" s="18" t="s">
        <v>727</v>
      </c>
      <c r="H21" s="22">
        <v>2</v>
      </c>
      <c r="I21" s="18" t="s">
        <v>737</v>
      </c>
      <c r="J21" s="18" t="s">
        <v>728</v>
      </c>
      <c r="K21" s="18" t="s">
        <v>565</v>
      </c>
      <c r="L21" s="18" t="s">
        <v>738</v>
      </c>
      <c r="M21" s="42"/>
    </row>
    <row r="22" spans="1:13" s="1" customFormat="1" ht="28.8" x14ac:dyDescent="0.3">
      <c r="A22" s="75"/>
      <c r="B22" s="75"/>
      <c r="C22" s="75"/>
      <c r="D22" s="75"/>
      <c r="E22" s="75"/>
      <c r="F22" s="18">
        <v>43341</v>
      </c>
      <c r="G22" s="222" t="s">
        <v>727</v>
      </c>
      <c r="H22" s="22">
        <v>3</v>
      </c>
      <c r="I22" s="222" t="s">
        <v>746</v>
      </c>
      <c r="J22" s="222" t="s">
        <v>728</v>
      </c>
      <c r="K22" s="222" t="s">
        <v>565</v>
      </c>
      <c r="L22" s="222" t="s">
        <v>757</v>
      </c>
      <c r="M22" s="42"/>
    </row>
    <row r="23" spans="1:13" ht="43.2" x14ac:dyDescent="0.3">
      <c r="A23" s="75"/>
      <c r="B23" s="75"/>
      <c r="C23" s="75"/>
      <c r="D23" s="75"/>
      <c r="E23" s="75"/>
      <c r="F23" s="18">
        <v>43389</v>
      </c>
      <c r="G23" s="18" t="s">
        <v>752</v>
      </c>
      <c r="H23" s="22">
        <v>3</v>
      </c>
      <c r="I23" s="222" t="s">
        <v>754</v>
      </c>
      <c r="J23" s="222" t="s">
        <v>728</v>
      </c>
      <c r="K23" s="222" t="s">
        <v>565</v>
      </c>
      <c r="L23" s="222" t="s">
        <v>756</v>
      </c>
      <c r="M23" s="42"/>
    </row>
    <row r="24" spans="1:13" ht="57.6" x14ac:dyDescent="0.3">
      <c r="A24" s="75"/>
      <c r="B24" s="75"/>
      <c r="C24" s="75"/>
      <c r="D24" s="75"/>
      <c r="E24" s="75"/>
      <c r="F24" s="18">
        <v>43777</v>
      </c>
      <c r="G24" s="18" t="s">
        <v>752</v>
      </c>
      <c r="H24" s="22">
        <v>4</v>
      </c>
      <c r="I24" s="18" t="s">
        <v>759</v>
      </c>
      <c r="J24" s="222" t="s">
        <v>728</v>
      </c>
      <c r="K24" s="222" t="s">
        <v>565</v>
      </c>
      <c r="L24" s="222" t="s">
        <v>756</v>
      </c>
      <c r="M24" s="42"/>
    </row>
    <row r="25" spans="1:13" ht="57.6" x14ac:dyDescent="0.3">
      <c r="A25" s="75"/>
      <c r="B25" s="75"/>
      <c r="C25" s="75"/>
      <c r="D25" s="75"/>
      <c r="E25" s="75"/>
      <c r="F25" s="18">
        <v>44141</v>
      </c>
      <c r="G25" s="18" t="s">
        <v>752</v>
      </c>
      <c r="H25" s="22">
        <v>4</v>
      </c>
      <c r="I25" s="18" t="s">
        <v>767</v>
      </c>
      <c r="J25" s="222" t="s">
        <v>728</v>
      </c>
      <c r="K25" s="222" t="s">
        <v>565</v>
      </c>
      <c r="L25" s="222" t="s">
        <v>768</v>
      </c>
      <c r="M25" s="42"/>
    </row>
    <row r="26" spans="1:13" x14ac:dyDescent="0.3">
      <c r="A26" s="75"/>
      <c r="B26" s="75"/>
      <c r="C26" s="75"/>
      <c r="D26" s="75"/>
      <c r="E26" s="75"/>
      <c r="F26" s="18"/>
      <c r="G26" s="18"/>
      <c r="H26" s="22"/>
      <c r="I26" s="18"/>
      <c r="J26" s="18"/>
      <c r="K26" s="18"/>
      <c r="L26" s="18"/>
      <c r="M26" s="42"/>
    </row>
    <row r="27" spans="1:13" x14ac:dyDescent="0.3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 x14ac:dyDescent="0.3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 x14ac:dyDescent="0.3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3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3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x14ac:dyDescent="0.3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MEAV!H147</f>
        <v>0</v>
      </c>
      <c r="I34" s="42"/>
      <c r="J34" s="42"/>
      <c r="K34" s="42"/>
      <c r="L34" s="42"/>
      <c r="M34" s="42"/>
    </row>
    <row r="35" spans="1:13" x14ac:dyDescent="0.3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x14ac:dyDescent="0.3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Expensed!H87</f>
        <v>0</v>
      </c>
      <c r="I36" s="42"/>
      <c r="J36" s="42"/>
      <c r="K36" s="42"/>
      <c r="L36" s="42"/>
      <c r="M36" s="42"/>
    </row>
    <row r="37" spans="1:13" x14ac:dyDescent="0.3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x14ac:dyDescent="0.3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x14ac:dyDescent="0.3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x14ac:dyDescent="0.3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x14ac:dyDescent="0.3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 x14ac:dyDescent="0.3">
      <c r="A42" s="42"/>
      <c r="B42" s="42"/>
      <c r="C42" s="42"/>
      <c r="D42" s="42"/>
      <c r="E42" s="42"/>
      <c r="F42" s="91" t="s">
        <v>611</v>
      </c>
      <c r="G42" s="91" t="s">
        <v>231</v>
      </c>
      <c r="H42" s="92">
        <f>SUM(H34:H41)</f>
        <v>0</v>
      </c>
      <c r="I42" s="42"/>
      <c r="J42" s="42"/>
      <c r="K42" s="42"/>
      <c r="L42" s="42"/>
      <c r="M42" s="42"/>
    </row>
    <row r="43" spans="1:13" x14ac:dyDescent="0.3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x14ac:dyDescent="0.3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 x14ac:dyDescent="0.3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3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 x14ac:dyDescent="0.3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 x14ac:dyDescent="0.3">
      <c r="A48" s="42"/>
      <c r="B48" s="42"/>
      <c r="C48" s="42"/>
      <c r="D48" s="42"/>
      <c r="E48" s="42"/>
      <c r="F48" s="20" t="s">
        <v>608</v>
      </c>
      <c r="G48" s="42"/>
      <c r="H48" s="42"/>
      <c r="I48" s="42"/>
      <c r="J48" s="42"/>
      <c r="K48" s="42"/>
      <c r="L48" s="42"/>
      <c r="M48" s="42"/>
    </row>
    <row r="49" spans="1:13" s="1" customFormat="1" x14ac:dyDescent="0.3">
      <c r="A49" s="42"/>
      <c r="B49" s="42"/>
      <c r="C49" s="42"/>
      <c r="D49" s="42"/>
      <c r="E49" s="42"/>
      <c r="F49" s="20" t="s">
        <v>727</v>
      </c>
      <c r="G49" s="42"/>
      <c r="H49" s="42"/>
      <c r="I49" s="42"/>
      <c r="J49" s="42"/>
      <c r="K49" s="42"/>
      <c r="L49" s="42"/>
      <c r="M49" s="42"/>
    </row>
    <row r="50" spans="1:13" s="1" customFormat="1" ht="28.8" x14ac:dyDescent="0.3">
      <c r="A50" s="42"/>
      <c r="B50" s="42"/>
      <c r="C50" s="42"/>
      <c r="D50" s="42"/>
      <c r="E50" s="42"/>
      <c r="F50" s="225" t="s">
        <v>752</v>
      </c>
      <c r="G50" s="42"/>
      <c r="H50" s="42"/>
      <c r="I50" s="42"/>
      <c r="J50" s="42"/>
      <c r="K50" s="42"/>
      <c r="L50" s="42"/>
      <c r="M50" s="42"/>
    </row>
    <row r="51" spans="1:13" s="1" customFormat="1" x14ac:dyDescent="0.3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 x14ac:dyDescent="0.3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 x14ac:dyDescent="0.3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 x14ac:dyDescent="0.3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 x14ac:dyDescent="0.3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 x14ac:dyDescent="0.3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 x14ac:dyDescent="0.3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 x14ac:dyDescent="0.3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3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>
      <formula1>$F$47:$F$57</formula1>
    </dataValidation>
  </dataValidations>
  <hyperlinks>
    <hyperlink ref="A1" location="Index!A1" display="Index!A1"/>
    <hyperlink ref="F36" location="'Expensed'!A1" display="Expensed"/>
    <hyperlink ref="F39" location="'Direct'!A1" display="Direct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4.4" x14ac:dyDescent="0.3"/>
  <cols>
    <col min="1" max="5" width="2.77734375" customWidth="1"/>
    <col min="6" max="6" width="73.77734375" customWidth="1"/>
    <col min="7" max="7" width="2.77734375" customWidth="1"/>
    <col min="8" max="8" width="9.21875" hidden="1" customWidth="1"/>
    <col min="9" max="9" width="0" hidden="1" customWidth="1"/>
    <col min="10" max="16384" width="9.21875" hidden="1"/>
  </cols>
  <sheetData>
    <row r="1" spans="1:9" s="3" customFormat="1" x14ac:dyDescent="0.3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x14ac:dyDescent="0.3">
      <c r="A2" s="94" t="str">
        <f>Cover!D21&amp;" - "&amp;Cover!D23</f>
        <v>WPD South West - April 22 Pricing</v>
      </c>
      <c r="B2" s="94"/>
      <c r="C2" s="94"/>
      <c r="D2" s="94"/>
      <c r="E2" s="94"/>
      <c r="F2" s="94"/>
      <c r="G2" s="94"/>
      <c r="H2" s="94"/>
      <c r="I2" s="94"/>
    </row>
    <row r="3" spans="1:9" s="4" customFormat="1" x14ac:dyDescent="0.3">
      <c r="A3" s="71" t="str">
        <f>Cover!D2&amp;" - "&amp;Cover!D8&amp;" v"&amp;Cover!D10&amp;" - "&amp;Cover!D19</f>
        <v>PCDM charging model - Release for charge setting v4 - 2022/23</v>
      </c>
      <c r="B3" s="95"/>
      <c r="C3" s="95"/>
      <c r="D3" s="95"/>
      <c r="E3" s="95"/>
      <c r="F3" s="95"/>
      <c r="G3" s="95"/>
      <c r="H3" s="95"/>
      <c r="I3" s="95"/>
    </row>
    <row r="4" spans="1:9" x14ac:dyDescent="0.3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3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 x14ac:dyDescent="0.3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3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 x14ac:dyDescent="0.3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3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3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3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3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3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3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3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3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3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3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3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3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3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3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3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3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3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3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3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3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3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3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3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3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3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3">
      <c r="A34" s="42"/>
      <c r="B34" s="42"/>
      <c r="C34" s="42"/>
      <c r="D34" s="42"/>
      <c r="E34" s="42"/>
      <c r="F34" s="42"/>
      <c r="G34" s="42"/>
      <c r="H34" s="42"/>
      <c r="I34" s="42"/>
    </row>
    <row r="35" spans="1:9" x14ac:dyDescent="0.3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3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3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3">
      <c r="A38" s="42"/>
      <c r="B38" s="42"/>
      <c r="C38" s="42"/>
      <c r="D38" s="42"/>
      <c r="E38" s="42"/>
      <c r="F38" s="42"/>
      <c r="G38" s="42"/>
      <c r="H38" s="42"/>
      <c r="I38" s="42"/>
    </row>
    <row r="39" spans="1:9" x14ac:dyDescent="0.3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3">
      <c r="A40" s="42"/>
      <c r="B40" s="42"/>
      <c r="C40" s="42"/>
      <c r="D40" s="42"/>
      <c r="E40" s="42"/>
      <c r="F40" s="42"/>
      <c r="G40" s="42"/>
      <c r="H40" s="42"/>
      <c r="I40" s="42"/>
    </row>
    <row r="41" spans="1:9" x14ac:dyDescent="0.3">
      <c r="A41" s="42"/>
      <c r="B41" s="42"/>
      <c r="C41" s="42"/>
      <c r="D41" s="42"/>
      <c r="E41" s="42"/>
      <c r="F41" s="42"/>
      <c r="G41" s="42"/>
      <c r="H41" s="42"/>
      <c r="I41" s="42"/>
    </row>
    <row r="42" spans="1:9" x14ac:dyDescent="0.3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9C9C9"/>
    <pageSetUpPr fitToPage="1"/>
  </sheetPr>
  <dimension ref="A1:H125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4.4" x14ac:dyDescent="0.3"/>
  <cols>
    <col min="1" max="5" width="2.77734375" customWidth="1"/>
    <col min="6" max="6" width="24.44140625" bestFit="1" customWidth="1"/>
    <col min="7" max="7" width="99.77734375" bestFit="1" customWidth="1"/>
    <col min="8" max="8" width="2.77734375" customWidth="1"/>
    <col min="9" max="16384" width="9.21875" hidden="1"/>
  </cols>
  <sheetData>
    <row r="1" spans="1:8" s="3" customFormat="1" x14ac:dyDescent="0.3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x14ac:dyDescent="0.3">
      <c r="A2" s="70" t="str">
        <f>Cover!D21&amp;" - "&amp;Cover!D23</f>
        <v>WPD South West - April 22 Pricing</v>
      </c>
      <c r="B2" s="70"/>
      <c r="C2" s="70"/>
      <c r="D2" s="70"/>
      <c r="E2" s="70"/>
      <c r="F2" s="70"/>
      <c r="G2" s="70"/>
      <c r="H2" s="70"/>
    </row>
    <row r="3" spans="1:8" s="4" customFormat="1" x14ac:dyDescent="0.3">
      <c r="A3" s="71" t="str">
        <f>Cover!D2&amp;" - "&amp;Cover!D8&amp;" v"&amp;Cover!D10&amp;" - "&amp;Cover!D19</f>
        <v>PCDM charging model - Release for charge setting v4 - 2022/23</v>
      </c>
      <c r="B3" s="71"/>
      <c r="C3" s="71"/>
      <c r="D3" s="71"/>
      <c r="E3" s="71"/>
      <c r="F3" s="71"/>
      <c r="G3" s="71"/>
      <c r="H3" s="71"/>
    </row>
    <row r="5" spans="1:8" x14ac:dyDescent="0.3">
      <c r="B5" s="2" t="s">
        <v>7</v>
      </c>
      <c r="C5" s="2"/>
      <c r="D5" s="2"/>
      <c r="E5" s="2"/>
      <c r="F5" s="2"/>
      <c r="G5" s="2"/>
    </row>
    <row r="7" spans="1:8" x14ac:dyDescent="0.3">
      <c r="C7" s="5" t="s">
        <v>675</v>
      </c>
    </row>
    <row r="8" spans="1:8" x14ac:dyDescent="0.3">
      <c r="C8" s="5" t="s">
        <v>676</v>
      </c>
    </row>
    <row r="10" spans="1:8" x14ac:dyDescent="0.3">
      <c r="B10" s="2" t="s">
        <v>668</v>
      </c>
      <c r="C10" s="2"/>
      <c r="D10" s="2"/>
      <c r="E10" s="2"/>
      <c r="F10" s="2"/>
      <c r="G10" s="2"/>
    </row>
    <row r="12" spans="1:8" x14ac:dyDescent="0.3">
      <c r="C12" s="5" t="s">
        <v>484</v>
      </c>
    </row>
    <row r="14" spans="1:8" ht="15" thickBot="1" x14ac:dyDescent="0.35">
      <c r="F14" s="6" t="s">
        <v>342</v>
      </c>
      <c r="G14" s="15" t="s">
        <v>343</v>
      </c>
    </row>
    <row r="15" spans="1:8" ht="15.6" thickTop="1" thickBot="1" x14ac:dyDescent="0.35">
      <c r="F15" s="8" t="s">
        <v>306</v>
      </c>
    </row>
    <row r="16" spans="1:8" ht="15" thickTop="1" x14ac:dyDescent="0.3">
      <c r="F16" s="8" t="s">
        <v>307</v>
      </c>
      <c r="G16" s="7" t="str">
        <f>'Version control'!$B$5</f>
        <v>Model version</v>
      </c>
    </row>
    <row r="17" spans="6:7" x14ac:dyDescent="0.3">
      <c r="F17" s="9" t="s">
        <v>483</v>
      </c>
      <c r="G17" s="7" t="str">
        <f>'Version control'!$B$17</f>
        <v>Version log</v>
      </c>
    </row>
    <row r="18" spans="6:7" x14ac:dyDescent="0.3">
      <c r="F18" s="9" t="s">
        <v>483</v>
      </c>
      <c r="G18" s="7" t="str">
        <f>'Version control'!$B$31</f>
        <v>Model checks</v>
      </c>
    </row>
    <row r="19" spans="6:7" ht="15" thickBot="1" x14ac:dyDescent="0.35">
      <c r="F19" s="9" t="s">
        <v>483</v>
      </c>
      <c r="G19" s="7" t="str">
        <f>'Version control'!$B$44</f>
        <v>Version log lists</v>
      </c>
    </row>
    <row r="20" spans="6:7" ht="15.6" thickTop="1" thickBot="1" x14ac:dyDescent="0.35">
      <c r="F20" s="8" t="s">
        <v>308</v>
      </c>
      <c r="G20" s="7" t="str">
        <f>'Model map'!$B$5</f>
        <v>Map</v>
      </c>
    </row>
    <row r="21" spans="6:7" ht="15" thickTop="1" x14ac:dyDescent="0.3">
      <c r="F21" s="14" t="s">
        <v>309</v>
      </c>
      <c r="G21" s="7" t="str">
        <f>'Fixed inputs'!$B$11</f>
        <v>Universal values</v>
      </c>
    </row>
    <row r="22" spans="6:7" ht="15" thickBot="1" x14ac:dyDescent="0.35">
      <c r="F22" s="16" t="s">
        <v>483</v>
      </c>
      <c r="G22" s="7" t="str">
        <f>'Fixed inputs'!$B$19</f>
        <v>Inputs from DCUSA text</v>
      </c>
    </row>
    <row r="23" spans="6:7" ht="15" thickTop="1" x14ac:dyDescent="0.3">
      <c r="F23" s="14" t="s">
        <v>310</v>
      </c>
      <c r="G23" s="7" t="str">
        <f>'DNO inputs'!$B$11</f>
        <v>Nominated Calculation Agent inputs</v>
      </c>
    </row>
    <row r="24" spans="6:7" x14ac:dyDescent="0.3">
      <c r="F24" s="16" t="s">
        <v>483</v>
      </c>
      <c r="G24" s="7" t="str">
        <f>'DNO inputs'!$B$28</f>
        <v>Inputs from other charging models</v>
      </c>
    </row>
    <row r="25" spans="6:7" ht="15" thickBot="1" x14ac:dyDescent="0.35">
      <c r="F25" s="16" t="s">
        <v>483</v>
      </c>
      <c r="G25" s="7" t="str">
        <f>'DNO inputs'!$B$51</f>
        <v>Other DNO-specific inputs</v>
      </c>
    </row>
    <row r="26" spans="6:7" ht="15" thickTop="1" x14ac:dyDescent="0.3">
      <c r="F26" s="12" t="s">
        <v>22</v>
      </c>
      <c r="G26" s="7" t="str">
        <f>MEAV!$B$13</f>
        <v>MEAV</v>
      </c>
    </row>
    <row r="27" spans="6:7" ht="15" thickBot="1" x14ac:dyDescent="0.35">
      <c r="F27" s="13" t="s">
        <v>483</v>
      </c>
      <c r="G27" s="7" t="str">
        <f>MEAV!$B$99</f>
        <v>Adjusted MEAV</v>
      </c>
    </row>
    <row r="28" spans="6:7" ht="15" thickTop="1" x14ac:dyDescent="0.3">
      <c r="F28" s="12" t="s">
        <v>23</v>
      </c>
      <c r="G28" s="7" t="str">
        <f>Expenditure!$B$12</f>
        <v>Expenditure allocated based on RRP</v>
      </c>
    </row>
    <row r="29" spans="6:7" x14ac:dyDescent="0.3">
      <c r="F29" s="13" t="s">
        <v>483</v>
      </c>
      <c r="G29" s="7" t="str">
        <f>Expenditure!$B$53</f>
        <v>Expenditure allocated based on MEAV</v>
      </c>
    </row>
    <row r="30" spans="6:7" x14ac:dyDescent="0.3">
      <c r="F30" s="13" t="s">
        <v>483</v>
      </c>
      <c r="G30" s="7" t="str">
        <f>Expenditure!$B$103</f>
        <v>Allocation to LV Services</v>
      </c>
    </row>
    <row r="31" spans="6:7" ht="15" thickBot="1" x14ac:dyDescent="0.35">
      <c r="F31" s="13" t="s">
        <v>483</v>
      </c>
      <c r="G31" s="7" t="str">
        <f>Expenditure!$B$121</f>
        <v>Total expenditure allocated</v>
      </c>
    </row>
    <row r="32" spans="6:7" ht="15.6" thickTop="1" thickBot="1" x14ac:dyDescent="0.35">
      <c r="F32" s="12" t="s">
        <v>311</v>
      </c>
      <c r="G32" s="7" t="str">
        <f>Expensed!$B$13</f>
        <v>Expensed proportions</v>
      </c>
    </row>
    <row r="33" spans="2:7" ht="15.6" thickTop="1" thickBot="1" x14ac:dyDescent="0.35">
      <c r="F33" s="12" t="s">
        <v>24</v>
      </c>
      <c r="G33" s="7" t="str">
        <f>Capitalised!$B$13</f>
        <v>Capitalised proportions</v>
      </c>
    </row>
    <row r="34" spans="2:7" ht="15" thickTop="1" x14ac:dyDescent="0.3">
      <c r="F34" s="12" t="s">
        <v>25</v>
      </c>
      <c r="G34" s="7" t="str">
        <f>'Rev allocation'!$B$12</f>
        <v>Shares of allowed revenue by network level</v>
      </c>
    </row>
    <row r="35" spans="2:7" x14ac:dyDescent="0.3">
      <c r="F35" s="13" t="s">
        <v>483</v>
      </c>
      <c r="G35" s="7" t="str">
        <f>'Rev allocation'!$B$51</f>
        <v>Revenue by network level</v>
      </c>
    </row>
    <row r="36" spans="2:7" x14ac:dyDescent="0.3">
      <c r="F36" s="13" t="s">
        <v>483</v>
      </c>
      <c r="G36" s="7" t="str">
        <f>'Rev allocation'!$B$86</f>
        <v>Units flowing</v>
      </c>
    </row>
    <row r="37" spans="2:7" ht="15" thickBot="1" x14ac:dyDescent="0.35">
      <c r="F37" s="13" t="s">
        <v>483</v>
      </c>
      <c r="G37" s="7" t="str">
        <f>'Rev allocation'!$B$122</f>
        <v>Revenue per unit</v>
      </c>
    </row>
    <row r="38" spans="2:7" ht="15.6" thickTop="1" thickBot="1" x14ac:dyDescent="0.35">
      <c r="F38" s="12" t="s">
        <v>312</v>
      </c>
      <c r="G38" s="7" t="str">
        <f>Direct!$B$13</f>
        <v>Direct proportions</v>
      </c>
    </row>
    <row r="39" spans="2:7" ht="15" thickTop="1" x14ac:dyDescent="0.3">
      <c r="F39" s="12" t="s">
        <v>313</v>
      </c>
      <c r="G39" s="7" t="str">
        <f>'EDCM discounts'!$B$11</f>
        <v>Allocation percentages</v>
      </c>
    </row>
    <row r="40" spans="2:7" x14ac:dyDescent="0.3">
      <c r="F40" s="13" t="s">
        <v>483</v>
      </c>
      <c r="G40" s="7" t="str">
        <f>'EDCM discounts'!$B$27</f>
        <v>EDCM user discount components</v>
      </c>
    </row>
    <row r="41" spans="2:7" ht="15" thickBot="1" x14ac:dyDescent="0.35">
      <c r="F41" s="13" t="s">
        <v>483</v>
      </c>
      <c r="G41" s="7" t="str">
        <f>'EDCM discounts'!$B$87</f>
        <v>EDCM user discounts</v>
      </c>
    </row>
    <row r="42" spans="2:7" ht="15.6" thickTop="1" thickBot="1" x14ac:dyDescent="0.35">
      <c r="F42" s="12" t="s">
        <v>26</v>
      </c>
      <c r="G42" s="7" t="str">
        <f>'CDCM discounts'!$B$11</f>
        <v>CDCM user discounts</v>
      </c>
    </row>
    <row r="43" spans="2:7" ht="15" thickTop="1" x14ac:dyDescent="0.3">
      <c r="F43" s="10" t="s">
        <v>512</v>
      </c>
      <c r="G43" s="7" t="str">
        <f>'Output to other models'!$B$11</f>
        <v>DCUSA text outputs</v>
      </c>
    </row>
    <row r="45" spans="2:7" x14ac:dyDescent="0.3">
      <c r="B45" s="2" t="s">
        <v>669</v>
      </c>
      <c r="C45" s="2"/>
      <c r="D45" s="2"/>
      <c r="E45" s="2"/>
      <c r="F45" s="2"/>
      <c r="G45" s="2"/>
    </row>
    <row r="47" spans="2:7" x14ac:dyDescent="0.3">
      <c r="C47" s="5" t="s">
        <v>677</v>
      </c>
    </row>
    <row r="49" spans="6:7" ht="15" thickBot="1" x14ac:dyDescent="0.35">
      <c r="F49" s="6" t="s">
        <v>342</v>
      </c>
      <c r="G49" s="15" t="s">
        <v>343</v>
      </c>
    </row>
    <row r="50" spans="6:7" ht="15" thickTop="1" x14ac:dyDescent="0.3">
      <c r="F50" s="14" t="s">
        <v>309</v>
      </c>
      <c r="G50" s="7" t="str">
        <f>'Fixed inputs'!$C$15</f>
        <v>Input 401-A: Universal values</v>
      </c>
    </row>
    <row r="51" spans="6:7" x14ac:dyDescent="0.3">
      <c r="F51" s="16" t="s">
        <v>483</v>
      </c>
      <c r="G51" s="7" t="str">
        <f>'Fixed inputs'!$C$23</f>
        <v>Input 401-B: EDCM discount cap</v>
      </c>
    </row>
    <row r="52" spans="6:7" x14ac:dyDescent="0.3">
      <c r="F52" s="16" t="s">
        <v>483</v>
      </c>
      <c r="G52" s="7" t="str">
        <f>'Fixed inputs'!$C$29</f>
        <v>Input 401-C: Network length splits for EDCM</v>
      </c>
    </row>
    <row r="53" spans="6:7" x14ac:dyDescent="0.3">
      <c r="F53" s="16" t="s">
        <v>483</v>
      </c>
      <c r="G53" s="7" t="str">
        <f>'Fixed inputs'!$C$37</f>
        <v>Input 401-D: Allocation rules allocation key</v>
      </c>
    </row>
    <row r="54" spans="6:7" x14ac:dyDescent="0.3">
      <c r="F54" s="16" t="s">
        <v>483</v>
      </c>
      <c r="G54" s="7" t="str">
        <f>'Fixed inputs'!$C$89</f>
        <v>Input 401-E: Allocation rules percentage capitalised</v>
      </c>
    </row>
    <row r="55" spans="6:7" x14ac:dyDescent="0.3">
      <c r="F55" s="16" t="s">
        <v>483</v>
      </c>
      <c r="G55" s="7" t="str">
        <f>'Fixed inputs'!$C$130</f>
        <v>Input 401-F: Allocation rules direct cost indicator</v>
      </c>
    </row>
    <row r="56" spans="6:7" x14ac:dyDescent="0.3">
      <c r="F56" s="16" t="s">
        <v>483</v>
      </c>
      <c r="G56" s="7" t="str">
        <f>'Fixed inputs'!$C$175</f>
        <v>Input 401-G: Mapping of MEAV asset categories to network levels</v>
      </c>
    </row>
    <row r="57" spans="6:7" x14ac:dyDescent="0.3">
      <c r="F57" s="16" t="s">
        <v>483</v>
      </c>
      <c r="G57" s="7" t="str">
        <f>'Fixed inputs'!$C$273</f>
        <v>Input 401-H: Extended mapping of MEAV asset categories to network levels</v>
      </c>
    </row>
    <row r="58" spans="6:7" x14ac:dyDescent="0.3">
      <c r="F58" s="16" t="s">
        <v>483</v>
      </c>
      <c r="G58" s="7" t="str">
        <f>'Fixed inputs'!$C$372</f>
        <v>Input 401-I: Units distributed coefficient for the calculation of "U"</v>
      </c>
    </row>
    <row r="59" spans="6:7" x14ac:dyDescent="0.3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x14ac:dyDescent="0.3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s="17" customFormat="1" ht="15" thickBot="1" x14ac:dyDescent="0.35">
      <c r="F61" s="16"/>
      <c r="G61" s="7" t="str">
        <f>'Fixed inputs'!C405</f>
        <v>Input 401-L: Decimal places for error checks</v>
      </c>
    </row>
    <row r="62" spans="6:7" ht="15" thickTop="1" x14ac:dyDescent="0.3">
      <c r="F62" s="14" t="s">
        <v>310</v>
      </c>
      <c r="G62" s="7" t="str">
        <f>'DNO inputs'!$C$15</f>
        <v>Input 402-A: LV mains split</v>
      </c>
    </row>
    <row r="63" spans="6:7" x14ac:dyDescent="0.3">
      <c r="F63" s="16" t="s">
        <v>483</v>
      </c>
      <c r="G63" s="7" t="str">
        <f>'DNO inputs'!$C$21</f>
        <v>Input 402-B: HV split</v>
      </c>
    </row>
    <row r="64" spans="6:7" x14ac:dyDescent="0.3">
      <c r="F64" s="16" t="s">
        <v>483</v>
      </c>
      <c r="G64" s="7" t="str">
        <f>'DNO inputs'!$C$32</f>
        <v>Input 402-C: CDCM notional asset values</v>
      </c>
    </row>
    <row r="65" spans="6:7" x14ac:dyDescent="0.3">
      <c r="F65" s="16" t="s">
        <v>483</v>
      </c>
      <c r="G65" s="7" t="str">
        <f>'DNO inputs'!$C$44</f>
        <v>Input 402-D: EDCM notional asset value</v>
      </c>
    </row>
    <row r="66" spans="6:7" x14ac:dyDescent="0.3">
      <c r="F66" s="16" t="s">
        <v>483</v>
      </c>
      <c r="G66" s="7" t="str">
        <f>'DNO inputs'!$C$55</f>
        <v>Input 402-E: MEAV asset count</v>
      </c>
    </row>
    <row r="67" spans="6:7" x14ac:dyDescent="0.3">
      <c r="F67" s="16" t="s">
        <v>483</v>
      </c>
      <c r="G67" s="7" t="str">
        <f>'DNO inputs'!$C$147</f>
        <v>Input 402-F: MEAV per unit</v>
      </c>
    </row>
    <row r="68" spans="6:7" x14ac:dyDescent="0.3">
      <c r="F68" s="16" t="s">
        <v>483</v>
      </c>
      <c r="G68" s="7" t="str">
        <f>'DNO inputs'!$C$238</f>
        <v>Input 402-G: 2007/08 RRP expenditure, by cost category</v>
      </c>
    </row>
    <row r="69" spans="6:7" x14ac:dyDescent="0.3">
      <c r="F69" s="16" t="s">
        <v>483</v>
      </c>
      <c r="G69" s="7" t="str">
        <f>'DNO inputs'!$C$279</f>
        <v>Input 402-H: 2007/08 RRP expenditure, by network level and cost category</v>
      </c>
    </row>
    <row r="70" spans="6:7" x14ac:dyDescent="0.3">
      <c r="F70" s="16" t="s">
        <v>483</v>
      </c>
      <c r="G70" s="7" t="str">
        <f>'DNO inputs'!$C$320</f>
        <v>Input 402-I: Adjusted 2007/08 load related new connections &amp; reinforcement (net of contributions)</v>
      </c>
    </row>
    <row r="71" spans="6:7" x14ac:dyDescent="0.3">
      <c r="F71" s="16" t="s">
        <v>483</v>
      </c>
      <c r="G71" s="7" t="str">
        <f>'DNO inputs'!$C$331</f>
        <v>Input 402-J: Net capex (2005/06 to 2014/15)</v>
      </c>
    </row>
    <row r="72" spans="6:7" x14ac:dyDescent="0.3">
      <c r="F72" s="16" t="s">
        <v>483</v>
      </c>
      <c r="G72" s="7" t="str">
        <f>'DNO inputs'!$C$343</f>
        <v>Input 402-K: LV services share of LV net capex</v>
      </c>
    </row>
    <row r="73" spans="6:7" x14ac:dyDescent="0.3">
      <c r="F73" s="16" t="s">
        <v>483</v>
      </c>
      <c r="G73" s="7" t="str">
        <f>'DNO inputs'!$C$350</f>
        <v>Input 402-L: Price control allowed revenue</v>
      </c>
    </row>
    <row r="74" spans="6:7" x14ac:dyDescent="0.3">
      <c r="F74" s="16" t="s">
        <v>483</v>
      </c>
      <c r="G74" s="7" t="str">
        <f>'DNO inputs'!$C$359</f>
        <v>Input 402-M: 2007/08 total allowed revenue</v>
      </c>
    </row>
    <row r="75" spans="6:7" x14ac:dyDescent="0.3">
      <c r="F75" s="16" t="s">
        <v>483</v>
      </c>
      <c r="G75" s="7" t="str">
        <f>'DNO inputs'!$C$365</f>
        <v>Input 402-N: 2007/08 net incentive revenue</v>
      </c>
    </row>
    <row r="76" spans="6:7" x14ac:dyDescent="0.3">
      <c r="F76" s="16" t="s">
        <v>483</v>
      </c>
      <c r="G76" s="7" t="str">
        <f>'DNO inputs'!$C$371</f>
        <v>Input 402-O: Additional DNO revenue</v>
      </c>
    </row>
    <row r="77" spans="6:7" x14ac:dyDescent="0.3">
      <c r="F77" s="16" t="s">
        <v>483</v>
      </c>
      <c r="G77" s="7" t="str">
        <f>'DNO inputs'!$C$378</f>
        <v>Input 402-P: 2007/08 units distributed, by network level</v>
      </c>
    </row>
    <row r="78" spans="6:7" ht="15" thickBot="1" x14ac:dyDescent="0.35">
      <c r="F78" s="16" t="s">
        <v>483</v>
      </c>
      <c r="G78" s="7" t="str">
        <f>'DNO inputs'!$C$387</f>
        <v>Input 402-Q: 2007/08 network losses</v>
      </c>
    </row>
    <row r="79" spans="6:7" ht="15" thickTop="1" x14ac:dyDescent="0.3">
      <c r="F79" s="12" t="s">
        <v>22</v>
      </c>
      <c r="G79" s="7" t="str">
        <f>MEAV!$C$18</f>
        <v>Section 401-A: MEAV by asset type</v>
      </c>
    </row>
    <row r="80" spans="6:7" x14ac:dyDescent="0.3">
      <c r="F80" s="13" t="s">
        <v>483</v>
      </c>
      <c r="G80" s="7" t="str">
        <f>MEAV!$C$27</f>
        <v>Section 401-B: Mapping of asset types to network levels</v>
      </c>
    </row>
    <row r="81" spans="6:7" x14ac:dyDescent="0.3">
      <c r="F81" s="13" t="s">
        <v>483</v>
      </c>
      <c r="G81" s="7" t="str">
        <f>MEAV!$C$49</f>
        <v>Section 401-C: MEAV shares, by asset type and network level</v>
      </c>
    </row>
    <row r="82" spans="6:7" x14ac:dyDescent="0.3">
      <c r="F82" s="13" t="s">
        <v>483</v>
      </c>
      <c r="G82" s="7" t="str">
        <f>MEAV!$C$80</f>
        <v>Section 401-D: MEAV shares from extended mapping, by asset type and network level</v>
      </c>
    </row>
    <row r="83" spans="6:7" x14ac:dyDescent="0.3">
      <c r="F83" s="13" t="s">
        <v>483</v>
      </c>
      <c r="G83" s="7" t="str">
        <f>MEAV!$C$103</f>
        <v>Section 401-E: EHV reduction ratio</v>
      </c>
    </row>
    <row r="84" spans="6:7" ht="15" thickBot="1" x14ac:dyDescent="0.35">
      <c r="F84" s="13" t="s">
        <v>483</v>
      </c>
      <c r="G84" s="7" t="str">
        <f>MEAV!$C$122</f>
        <v>Section 401-F: Adjusted MEAV</v>
      </c>
    </row>
    <row r="85" spans="6:7" ht="15" thickTop="1" x14ac:dyDescent="0.3">
      <c r="F85" s="12" t="s">
        <v>23</v>
      </c>
      <c r="G85" s="7" t="str">
        <f>Expenditure!$C$16</f>
        <v>Section 402-A: Expenditure allocated to cost category based on RRP (without LV split)</v>
      </c>
    </row>
    <row r="86" spans="6:7" x14ac:dyDescent="0.3">
      <c r="F86" s="13" t="s">
        <v>483</v>
      </c>
      <c r="G86" s="7" t="str">
        <f>Expenditure!$C$36</f>
        <v>Section 402-B: Expenditure allocated to cost category based on RRP (with LV split)</v>
      </c>
    </row>
    <row r="87" spans="6:7" x14ac:dyDescent="0.3">
      <c r="F87" s="13" t="s">
        <v>483</v>
      </c>
      <c r="G87" s="7" t="str">
        <f>Expenditure!$C$58</f>
        <v>Section 402-C: Expenditure for allocation based on MEAV</v>
      </c>
    </row>
    <row r="88" spans="6:7" x14ac:dyDescent="0.3">
      <c r="F88" s="13" t="s">
        <v>483</v>
      </c>
      <c r="G88" s="7" t="str">
        <f>Expenditure!$C$71</f>
        <v>Section 402-D: MEAV allocation shares</v>
      </c>
    </row>
    <row r="89" spans="6:7" x14ac:dyDescent="0.3">
      <c r="F89" s="13" t="s">
        <v>483</v>
      </c>
      <c r="G89" s="7" t="str">
        <f>Expenditure!$C$87</f>
        <v>Section 402-E: Expenditure allocated based on MEAV</v>
      </c>
    </row>
    <row r="90" spans="6:7" x14ac:dyDescent="0.3">
      <c r="F90" s="13" t="s">
        <v>483</v>
      </c>
      <c r="G90" s="7" t="str">
        <f>Expenditure!$C$107</f>
        <v>Section 402-F: Expenditure allocated to LV Services</v>
      </c>
    </row>
    <row r="91" spans="6:7" ht="15" thickBot="1" x14ac:dyDescent="0.35">
      <c r="F91" s="13" t="s">
        <v>483</v>
      </c>
      <c r="G91" s="7" t="str">
        <f>Expenditure!$C$126</f>
        <v>Section 402-G: Total expenditure allocated for discounts</v>
      </c>
    </row>
    <row r="92" spans="6:7" ht="15" thickTop="1" x14ac:dyDescent="0.3">
      <c r="F92" s="12" t="s">
        <v>311</v>
      </c>
      <c r="G92" s="7" t="str">
        <f>Expensed!$C$18</f>
        <v>Section 403-A: Total expenditure allocated</v>
      </c>
    </row>
    <row r="93" spans="6:7" x14ac:dyDescent="0.3">
      <c r="F93" s="13" t="s">
        <v>483</v>
      </c>
      <c r="G93" s="7" t="str">
        <f>Expensed!$C$34</f>
        <v>Section 403-B: Share expensed</v>
      </c>
    </row>
    <row r="94" spans="6:7" x14ac:dyDescent="0.3">
      <c r="F94" s="13" t="s">
        <v>483</v>
      </c>
      <c r="G94" s="7" t="str">
        <f>Expensed!$C$40</f>
        <v>Section 403-C: Value expensed</v>
      </c>
    </row>
    <row r="95" spans="6:7" ht="15" thickBot="1" x14ac:dyDescent="0.35">
      <c r="F95" s="13" t="s">
        <v>483</v>
      </c>
      <c r="G95" s="7" t="str">
        <f>Expensed!$C$65</f>
        <v>Section 403-D: Expensed proportions</v>
      </c>
    </row>
    <row r="96" spans="6:7" ht="15" thickTop="1" x14ac:dyDescent="0.3">
      <c r="F96" s="12" t="s">
        <v>24</v>
      </c>
      <c r="G96" s="7" t="str">
        <f>Capitalised!$C$18</f>
        <v>Section 404-A: Net capex (2005/06 to 2014/15)</v>
      </c>
    </row>
    <row r="97" spans="6:7" x14ac:dyDescent="0.3">
      <c r="F97" s="13" t="s">
        <v>483</v>
      </c>
      <c r="G97" s="7" t="str">
        <f>Capitalised!$C$27</f>
        <v>Section 404-B: Capitalised proportions (EDCM)</v>
      </c>
    </row>
    <row r="98" spans="6:7" ht="15" thickBot="1" x14ac:dyDescent="0.35">
      <c r="F98" s="13" t="s">
        <v>483</v>
      </c>
      <c r="G98" s="7" t="str">
        <f>Capitalised!$C$47</f>
        <v>Section 404-C: Capitalised proportions (CDCM)</v>
      </c>
    </row>
    <row r="99" spans="6:7" ht="15" thickTop="1" x14ac:dyDescent="0.3">
      <c r="F99" s="12" t="s">
        <v>25</v>
      </c>
      <c r="G99" s="7" t="str">
        <f>'Rev allocation'!$C$16</f>
        <v>Section 405-A: Breakdown of allowed revenue</v>
      </c>
    </row>
    <row r="100" spans="6:7" x14ac:dyDescent="0.3">
      <c r="F100" s="13" t="s">
        <v>483</v>
      </c>
      <c r="G100" s="7" t="str">
        <f>'Rev allocation'!$C$31</f>
        <v>Section 405-B: Share of allowed revenue by network level (EDCM)</v>
      </c>
    </row>
    <row r="101" spans="6:7" x14ac:dyDescent="0.3">
      <c r="F101" s="13" t="s">
        <v>483</v>
      </c>
      <c r="G101" s="7" t="str">
        <f>'Rev allocation'!$C$41</f>
        <v>Section 405-C: Share of allowed revenue by network level (CDCM)</v>
      </c>
    </row>
    <row r="102" spans="6:7" x14ac:dyDescent="0.3">
      <c r="F102" s="13" t="s">
        <v>483</v>
      </c>
      <c r="G102" s="7" t="str">
        <f>'Rev allocation'!$C$56</f>
        <v>Section 405-D: Revenue to share</v>
      </c>
    </row>
    <row r="103" spans="6:7" x14ac:dyDescent="0.3">
      <c r="F103" s="13" t="s">
        <v>483</v>
      </c>
      <c r="G103" s="7" t="str">
        <f>'Rev allocation'!$C$72</f>
        <v>Section 405-E: Additional DNO revenue shares</v>
      </c>
    </row>
    <row r="104" spans="6:7" x14ac:dyDescent="0.3">
      <c r="F104" s="13" t="s">
        <v>483</v>
      </c>
      <c r="G104" s="7" t="str">
        <f>'Rev allocation'!$C$80</f>
        <v>Section 405-F: Revenue allocation</v>
      </c>
    </row>
    <row r="105" spans="6:7" x14ac:dyDescent="0.3">
      <c r="F105" s="13" t="s">
        <v>483</v>
      </c>
      <c r="G105" s="7" t="str">
        <f>'Rev allocation'!$C$90</f>
        <v>Section 405-G: Revenue allocation</v>
      </c>
    </row>
    <row r="106" spans="6:7" x14ac:dyDescent="0.3">
      <c r="F106" s="13" t="s">
        <v>483</v>
      </c>
      <c r="G106" s="7" t="str">
        <f>'Rev allocation'!$C$126</f>
        <v>Section 405-H: Revenue per unit</v>
      </c>
    </row>
    <row r="107" spans="6:7" x14ac:dyDescent="0.3">
      <c r="F107" s="13" t="s">
        <v>483</v>
      </c>
      <c r="G107" s="7" t="str">
        <f>'Rev allocation'!$C$142</f>
        <v>Section 405-I: Shares of revenue per unit</v>
      </c>
    </row>
    <row r="108" spans="6:7" x14ac:dyDescent="0.3">
      <c r="F108" s="13" t="s">
        <v>483</v>
      </c>
      <c r="G108" s="7" t="str">
        <f>'Rev allocation'!$C$156</f>
        <v>Section 405-J: U</v>
      </c>
    </row>
    <row r="109" spans="6:7" ht="15" thickBot="1" x14ac:dyDescent="0.35">
      <c r="F109" s="13" t="s">
        <v>483</v>
      </c>
      <c r="G109" s="7" t="str">
        <f>'Rev allocation'!$C$160</f>
        <v>Section 405-K: Extended network level allocation (EDCM only)</v>
      </c>
    </row>
    <row r="110" spans="6:7" ht="15" thickTop="1" x14ac:dyDescent="0.3">
      <c r="F110" s="12" t="s">
        <v>312</v>
      </c>
      <c r="G110" s="7" t="str">
        <f>Direct!$C$18</f>
        <v>Section 406-A: Removal of negative expenditure</v>
      </c>
    </row>
    <row r="111" spans="6:7" ht="15" thickBot="1" x14ac:dyDescent="0.35">
      <c r="F111" s="13" t="s">
        <v>483</v>
      </c>
      <c r="G111" s="7" t="str">
        <f>Direct!$C$32</f>
        <v>Section 406-B: Direct share of positive expenditure</v>
      </c>
    </row>
    <row r="112" spans="6:7" ht="15" thickTop="1" x14ac:dyDescent="0.3">
      <c r="F112" s="12" t="s">
        <v>313</v>
      </c>
      <c r="G112" s="7" t="str">
        <f>'EDCM discounts'!$C$16</f>
        <v>Section 407-A: Allocation percentages</v>
      </c>
    </row>
    <row r="113" spans="2:7" x14ac:dyDescent="0.3">
      <c r="F113" s="13" t="s">
        <v>483</v>
      </c>
      <c r="G113" s="7" t="str">
        <f>'EDCM discounts'!$C$32</f>
        <v>Section 407-B: S</v>
      </c>
    </row>
    <row r="114" spans="2:7" x14ac:dyDescent="0.3">
      <c r="F114" s="13" t="s">
        <v>483</v>
      </c>
      <c r="G114" s="7" t="str">
        <f>'EDCM discounts'!$C$50</f>
        <v>Section 407-C: P</v>
      </c>
    </row>
    <row r="115" spans="2:7" x14ac:dyDescent="0.3">
      <c r="F115" s="13" t="s">
        <v>483</v>
      </c>
      <c r="G115" s="7" t="str">
        <f>'EDCM discounts'!$C$62</f>
        <v>Section 407-D: P adder</v>
      </c>
    </row>
    <row r="116" spans="2:7" x14ac:dyDescent="0.3">
      <c r="F116" s="13" t="s">
        <v>483</v>
      </c>
      <c r="G116" s="7" t="str">
        <f>'EDCM discounts'!$C$79</f>
        <v>Section 407-E: U</v>
      </c>
    </row>
    <row r="117" spans="2:7" x14ac:dyDescent="0.3">
      <c r="F117" s="13" t="s">
        <v>483</v>
      </c>
      <c r="G117" s="7" t="str">
        <f>'EDCM discounts'!$C$91</f>
        <v>Section 407-F: EDCM user discounts (before cap)</v>
      </c>
    </row>
    <row r="118" spans="2:7" ht="15" thickBot="1" x14ac:dyDescent="0.35">
      <c r="F118" s="13" t="s">
        <v>483</v>
      </c>
      <c r="G118" s="7" t="str">
        <f>'EDCM discounts'!$C$100</f>
        <v>Section 407-G: EDCM user discounts</v>
      </c>
    </row>
    <row r="119" spans="2:7" ht="15" thickTop="1" x14ac:dyDescent="0.3">
      <c r="F119" s="12" t="s">
        <v>26</v>
      </c>
      <c r="G119" s="7" t="str">
        <f>'CDCM discounts'!$C$15</f>
        <v>Section 408-A: Allocation percentages</v>
      </c>
    </row>
    <row r="120" spans="2:7" x14ac:dyDescent="0.3">
      <c r="F120" s="13" t="s">
        <v>483</v>
      </c>
      <c r="G120" s="7" t="str">
        <f>'CDCM discounts'!$C$25</f>
        <v>Section 408-B: Parameters for splitting allocations at circuits levels</v>
      </c>
    </row>
    <row r="121" spans="2:7" ht="15" thickBot="1" x14ac:dyDescent="0.35">
      <c r="F121" s="13" t="s">
        <v>483</v>
      </c>
      <c r="G121" s="7" t="str">
        <f>'CDCM discounts'!$C$33</f>
        <v>Section 408-C: PCDM user discounts for CDCM</v>
      </c>
    </row>
    <row r="122" spans="2:7" ht="15" thickTop="1" x14ac:dyDescent="0.3">
      <c r="F122" s="10" t="s">
        <v>512</v>
      </c>
      <c r="G122" s="7" t="str">
        <f>'Output to other models'!$C$15</f>
        <v>Output 401-A: PCDM user discount for CDCM</v>
      </c>
    </row>
    <row r="123" spans="2:7" x14ac:dyDescent="0.3">
      <c r="F123" s="11" t="s">
        <v>483</v>
      </c>
      <c r="G123" s="7" t="str">
        <f>'Output to other models'!$C$25</f>
        <v>Output 401-B: PCDM user discount for EDCM</v>
      </c>
    </row>
    <row r="125" spans="2:7" x14ac:dyDescent="0.3">
      <c r="B125" s="2" t="s">
        <v>30</v>
      </c>
      <c r="C125" s="2"/>
      <c r="D125" s="2"/>
      <c r="E125" s="2"/>
      <c r="F125" s="2"/>
      <c r="G125" s="2"/>
    </row>
  </sheetData>
  <sheetProtection formatCells="0" formatColumns="0" formatRows="0" sort="0" autoFilter="0"/>
  <hyperlinks>
    <hyperlink ref="F15" location="'Cover'!A4" display="'"/>
    <hyperlink ref="F16" location="'Version control'!A4" display="'"/>
    <hyperlink ref="G16" location="'Version control'!$B$5" display="'Version control'!$B$5"/>
    <hyperlink ref="F17" location="'Version control'!A4" display="'"/>
    <hyperlink ref="G17" location="'Version control'!$B$17" display="'Version control'!$B$17"/>
    <hyperlink ref="F18" location="'Version control'!A4" display="'"/>
    <hyperlink ref="G18" location="'Version control'!$B$31" display="'Version control'!$B$31"/>
    <hyperlink ref="F19" location="'Version control'!A4" display="'"/>
    <hyperlink ref="G19" location="'Version control'!$B$44" display="'Version control'!$B$44"/>
    <hyperlink ref="F20" location="'Model map'!A4" display="'"/>
    <hyperlink ref="G20" location="'Model map'!$B$5" display="'Model map'!$B$5"/>
    <hyperlink ref="F21" location="'Fixed inputs'!A4" display="'"/>
    <hyperlink ref="G21" location="'Fixed inputs'!$B$11" display="'Fixed inputs'!$B$11"/>
    <hyperlink ref="F22" location="'Fixed inputs'!A4" display="'"/>
    <hyperlink ref="G22" location="'Fixed inputs'!$B$19" display="'Fixed inputs'!$B$19"/>
    <hyperlink ref="F23" location="'DNO inputs'!A4" display="'"/>
    <hyperlink ref="G23" location="'DNO inputs'!$B$11" display="'DNO inputs'!$B$11"/>
    <hyperlink ref="F24" location="'DNO inputs'!A4" display="'"/>
    <hyperlink ref="G24" location="'DNO inputs'!$B$28" display="'DNO inputs'!$B$28"/>
    <hyperlink ref="F25" location="'DNO inputs'!A4" display="'"/>
    <hyperlink ref="G25" location="'DNO inputs'!$B$51" display="'DNO inputs'!$B$51"/>
    <hyperlink ref="F26" location="'MEAV'!A4" display="'"/>
    <hyperlink ref="G26" location="'MEAV'!$B$13" display="'MEAV'!$B$13"/>
    <hyperlink ref="F27" location="'MEAV'!A4" display="'"/>
    <hyperlink ref="G27" location="'MEAV'!$B$99" display="'MEAV'!$B$99"/>
    <hyperlink ref="F28" location="'Expenditure'!A4" display="'"/>
    <hyperlink ref="G28" location="'Expenditure'!$B$12" display="'Expenditure'!$B$12"/>
    <hyperlink ref="F29" location="'Expenditure'!A4" display="'"/>
    <hyperlink ref="G29" location="'Expenditure'!$B$53" display="'Expenditure'!$B$53"/>
    <hyperlink ref="F30" location="'Expenditure'!A4" display="'"/>
    <hyperlink ref="G30" location="'Expenditure'!$B$103" display="'Expenditure'!$B$103"/>
    <hyperlink ref="F31" location="'Expenditure'!A4" display="'"/>
    <hyperlink ref="G31" location="'Expenditure'!$B$121" display="'Expenditure'!$B$121"/>
    <hyperlink ref="F32" location="'Expensed'!A4" display="'"/>
    <hyperlink ref="G32" location="'Expensed'!$B$13" display="'Expensed'!$B$13"/>
    <hyperlink ref="F33" location="'Capitalised'!A4" display="'"/>
    <hyperlink ref="G33" location="'Capitalised'!$B$13" display="'Capitalised'!$B$13"/>
    <hyperlink ref="F34" location="'Rev allocation'!A4" display="'"/>
    <hyperlink ref="G34" location="'Rev allocation'!$B$12" display="'Rev allocation'!$B$12"/>
    <hyperlink ref="F35" location="'Rev allocation'!A4" display="'"/>
    <hyperlink ref="G35" location="'Rev allocation'!$B$51" display="'Rev allocation'!$B$51"/>
    <hyperlink ref="F36" location="'Rev allocation'!A4" display="'"/>
    <hyperlink ref="G36" location="'Rev allocation'!$B$86" display="'Rev allocation'!$B$86"/>
    <hyperlink ref="F37" location="'Rev allocation'!A4" display="'"/>
    <hyperlink ref="G37" location="'Rev allocation'!$B$122" display="'Rev allocation'!$B$122"/>
    <hyperlink ref="F38" location="'Direct'!A4" display="'"/>
    <hyperlink ref="G38" location="'Direct'!$B$13" display="'Direct'!$B$13"/>
    <hyperlink ref="F39" location="'EDCM discounts'!A4" display="'"/>
    <hyperlink ref="G39" location="'EDCM discounts'!$B$11" display="'EDCM discounts'!$B$11"/>
    <hyperlink ref="F40" location="'EDCM discounts'!A4" display="'"/>
    <hyperlink ref="G40" location="'EDCM discounts'!$B$27" display="'EDCM discounts'!$B$27"/>
    <hyperlink ref="F41" location="'EDCM discounts'!A4" display="'"/>
    <hyperlink ref="G41" location="'EDCM discounts'!$B$87" display="'EDCM discounts'!$B$87"/>
    <hyperlink ref="F42" location="'CDCM discounts'!A4" display="'"/>
    <hyperlink ref="G42" location="'CDCM discounts'!$B$11" display="'CDCM discounts'!$B$11"/>
    <hyperlink ref="F43" location="'Output to other models'!A4" display="'"/>
    <hyperlink ref="G43" location="'Output to other models'!$B$11" display="'Output to other models'!$B$11"/>
    <hyperlink ref="F50" location="'Fixed inputs'!A4" display="'"/>
    <hyperlink ref="G50" location="'Fixed inputs'!$C$15" display="'Fixed inputs'!$C$15"/>
    <hyperlink ref="F51" location="'Fixed inputs'!A4" display="'"/>
    <hyperlink ref="G51" location="'Fixed inputs'!$C$23" display="'Fixed inputs'!$C$23"/>
    <hyperlink ref="F52" location="'Fixed inputs'!A4" display="'"/>
    <hyperlink ref="G52" location="'Fixed inputs'!$C$29" display="'Fixed inputs'!$C$29"/>
    <hyperlink ref="F53" location="'Fixed inputs'!A4" display="'"/>
    <hyperlink ref="G53" location="'Fixed inputs'!$C$37" display="'Fixed inputs'!$C$37"/>
    <hyperlink ref="F54" location="'Fixed inputs'!A4" display="'"/>
    <hyperlink ref="G54" location="'Fixed inputs'!$C$89" display="'Fixed inputs'!$C$89"/>
    <hyperlink ref="F55" location="'Fixed inputs'!A4" display="'"/>
    <hyperlink ref="G55" location="'Fixed inputs'!$C$130" display="'Fixed inputs'!$C$130"/>
    <hyperlink ref="F56" location="'Fixed inputs'!A4" display="'"/>
    <hyperlink ref="G56" location="'Fixed inputs'!$C$175" display="'Fixed inputs'!$C$175"/>
    <hyperlink ref="F57" location="'Fixed inputs'!A4" display="'"/>
    <hyperlink ref="G57" location="'Fixed inputs'!$C$273" display="'Fixed inputs'!$C$273"/>
    <hyperlink ref="F58" location="'Fixed inputs'!A4" display="'"/>
    <hyperlink ref="G58" location="'Fixed inputs'!$C$372" display="'Fixed inputs'!$C$372"/>
    <hyperlink ref="F59" location="'Fixed inputs'!A4" display="'"/>
    <hyperlink ref="G59" location="'Fixed inputs'!$C$381" display="'Fixed inputs'!$C$381"/>
    <hyperlink ref="F60" location="'Fixed inputs'!A4" display="'"/>
    <hyperlink ref="G60" location="'Fixed inputs'!$C$390" display="'Fixed inputs'!$C$390"/>
    <hyperlink ref="F62" location="'DNO inputs'!A4" display="'"/>
    <hyperlink ref="G62" location="'DNO inputs'!$C$15" display="'DNO inputs'!$C$15"/>
    <hyperlink ref="F63" location="'DNO inputs'!A4" display="'"/>
    <hyperlink ref="G63" location="'DNO inputs'!$C$21" display="'DNO inputs'!$C$21"/>
    <hyperlink ref="F64" location="'DNO inputs'!A4" display="'"/>
    <hyperlink ref="G64" location="'DNO inputs'!$C$32" display="'DNO inputs'!$C$32"/>
    <hyperlink ref="F65" location="'DNO inputs'!A4" display="'"/>
    <hyperlink ref="G65" location="'DNO inputs'!$C$44" display="'DNO inputs'!$C$44"/>
    <hyperlink ref="F66" location="'DNO inputs'!A4" display="'"/>
    <hyperlink ref="G66" location="'DNO inputs'!$C$55" display="'DNO inputs'!$C$55"/>
    <hyperlink ref="F67" location="'DNO inputs'!A4" display="'"/>
    <hyperlink ref="G67" location="'DNO inputs'!$C$147" display="'DNO inputs'!$C$147"/>
    <hyperlink ref="F68" location="'DNO inputs'!A4" display="'"/>
    <hyperlink ref="G68" location="'DNO inputs'!$C$238" display="'DNO inputs'!$C$238"/>
    <hyperlink ref="F69" location="'DNO inputs'!A4" display="'"/>
    <hyperlink ref="G69" location="'DNO inputs'!$C$279" display="'DNO inputs'!$C$279"/>
    <hyperlink ref="F70" location="'DNO inputs'!A4" display="'"/>
    <hyperlink ref="G70" location="'DNO inputs'!$C$320" display="'DNO inputs'!$C$320"/>
    <hyperlink ref="F71" location="'DNO inputs'!A4" display="'"/>
    <hyperlink ref="G71" location="'DNO inputs'!$C$331" display="'DNO inputs'!$C$331"/>
    <hyperlink ref="F72" location="'DNO inputs'!A4" display="'"/>
    <hyperlink ref="G72" location="'DNO inputs'!$C$343" display="'DNO inputs'!$C$343"/>
    <hyperlink ref="F73" location="'DNO inputs'!A4" display="'"/>
    <hyperlink ref="G73" location="'DNO inputs'!$C$350" display="'DNO inputs'!$C$350"/>
    <hyperlink ref="F74" location="'DNO inputs'!A4" display="'"/>
    <hyperlink ref="G74" location="'DNO inputs'!$C$359" display="'DNO inputs'!$C$359"/>
    <hyperlink ref="F75" location="'DNO inputs'!A4" display="'"/>
    <hyperlink ref="G75" location="'DNO inputs'!$C$365" display="'DNO inputs'!$C$365"/>
    <hyperlink ref="F76" location="'DNO inputs'!A4" display="'"/>
    <hyperlink ref="G76" location="'DNO inputs'!$C$371" display="'DNO inputs'!$C$371"/>
    <hyperlink ref="F77" location="'DNO inputs'!A4" display="'"/>
    <hyperlink ref="G77" location="'DNO inputs'!$C$378" display="'DNO inputs'!$C$378"/>
    <hyperlink ref="F78" location="'DNO inputs'!A4" display="'"/>
    <hyperlink ref="G78" location="'DNO inputs'!$C$387" display="'DNO inputs'!$C$387"/>
    <hyperlink ref="F79" location="'MEAV'!A4" display="'"/>
    <hyperlink ref="G79" location="'MEAV'!$C$18" display="'MEAV'!$C$18"/>
    <hyperlink ref="F80" location="'MEAV'!A4" display="'"/>
    <hyperlink ref="G80" location="'MEAV'!$C$27" display="'MEAV'!$C$27"/>
    <hyperlink ref="F81" location="'MEAV'!A4" display="'"/>
    <hyperlink ref="G81" location="'MEAV'!$C$49" display="'MEAV'!$C$49"/>
    <hyperlink ref="F82" location="'MEAV'!A4" display="'"/>
    <hyperlink ref="G82" location="'MEAV'!$C$80" display="'MEAV'!$C$80"/>
    <hyperlink ref="F83" location="'MEAV'!A4" display="'"/>
    <hyperlink ref="G83" location="'MEAV'!$C$103" display="'MEAV'!$C$103"/>
    <hyperlink ref="F84" location="'MEAV'!A4" display="'"/>
    <hyperlink ref="G84" location="'MEAV'!$C$122" display="'MEAV'!$C$122"/>
    <hyperlink ref="F85" location="'Expenditure'!A4" display="'"/>
    <hyperlink ref="G85" location="'Expenditure'!$C$16" display="'Expenditure'!$C$16"/>
    <hyperlink ref="F86" location="'Expenditure'!A4" display="'"/>
    <hyperlink ref="G86" location="'Expenditure'!$C$36" display="'Expenditure'!$C$36"/>
    <hyperlink ref="F87" location="'Expenditure'!A4" display="'"/>
    <hyperlink ref="G87" location="'Expenditure'!$C$58" display="'Expenditure'!$C$58"/>
    <hyperlink ref="F88" location="'Expenditure'!A4" display="'"/>
    <hyperlink ref="G88" location="'Expenditure'!$C$71" display="'Expenditure'!$C$71"/>
    <hyperlink ref="F89" location="'Expenditure'!A4" display="'"/>
    <hyperlink ref="G89" location="'Expenditure'!$C$87" display="'Expenditure'!$C$87"/>
    <hyperlink ref="F90" location="'Expenditure'!A4" display="'"/>
    <hyperlink ref="G90" location="'Expenditure'!$C$107" display="'Expenditure'!$C$107"/>
    <hyperlink ref="F91" location="'Expenditure'!A4" display="'"/>
    <hyperlink ref="G91" location="'Expenditure'!$C$126" display="'Expenditure'!$C$126"/>
    <hyperlink ref="F92" location="'Expensed'!A4" display="'"/>
    <hyperlink ref="G92" location="'Expensed'!$C$18" display="'Expensed'!$C$18"/>
    <hyperlink ref="F93" location="'Expensed'!A4" display="'"/>
    <hyperlink ref="G93" location="'Expensed'!$C$34" display="'Expensed'!$C$34"/>
    <hyperlink ref="F94" location="'Expensed'!A4" display="'"/>
    <hyperlink ref="G94" location="'Expensed'!$C$40" display="'Expensed'!$C$40"/>
    <hyperlink ref="F95" location="'Expensed'!A4" display="'"/>
    <hyperlink ref="G95" location="'Expensed'!$C$65" display="'Expensed'!$C$65"/>
    <hyperlink ref="F96" location="'Capitalised'!A4" display="'"/>
    <hyperlink ref="G96" location="'Capitalised'!$C$18" display="'Capitalised'!$C$18"/>
    <hyperlink ref="F97" location="'Capitalised'!A4" display="'"/>
    <hyperlink ref="G97" location="'Capitalised'!$C$27" display="'Capitalised'!$C$27"/>
    <hyperlink ref="F98" location="'Capitalised'!A4" display="'"/>
    <hyperlink ref="G98" location="'Capitalised'!$C$47" display="'Capitalised'!$C$47"/>
    <hyperlink ref="F99" location="'Rev allocation'!A4" display="'"/>
    <hyperlink ref="G99" location="'Rev allocation'!$C$16" display="'Rev allocation'!$C$16"/>
    <hyperlink ref="F100" location="'Rev allocation'!A4" display="'"/>
    <hyperlink ref="G100" location="'Rev allocation'!$C$31" display="'Rev allocation'!$C$31"/>
    <hyperlink ref="F101" location="'Rev allocation'!A4" display="'"/>
    <hyperlink ref="G101" location="'Rev allocation'!$C$41" display="'Rev allocation'!$C$41"/>
    <hyperlink ref="F102" location="'Rev allocation'!A4" display="'"/>
    <hyperlink ref="G102" location="'Rev allocation'!$C$56" display="'Rev allocation'!$C$56"/>
    <hyperlink ref="F103" location="'Rev allocation'!A4" display="'"/>
    <hyperlink ref="G103" location="'Rev allocation'!$C$72" display="'Rev allocation'!$C$72"/>
    <hyperlink ref="F104" location="'Rev allocation'!A4" display="'"/>
    <hyperlink ref="G104" location="'Rev allocation'!$C$80" display="'Rev allocation'!$C$80"/>
    <hyperlink ref="F105" location="'Rev allocation'!A4" display="'"/>
    <hyperlink ref="G105" location="'Rev allocation'!$C$90" display="'Rev allocation'!$C$90"/>
    <hyperlink ref="F106" location="'Rev allocation'!A4" display="'"/>
    <hyperlink ref="G106" location="'Rev allocation'!$C$126" display="'Rev allocation'!$C$126"/>
    <hyperlink ref="F107" location="'Rev allocation'!A4" display="'"/>
    <hyperlink ref="G107" location="'Rev allocation'!$C$142" display="'Rev allocation'!$C$142"/>
    <hyperlink ref="F108" location="'Rev allocation'!A4" display="'"/>
    <hyperlink ref="G108" location="'Rev allocation'!$C$156" display="'Rev allocation'!$C$156"/>
    <hyperlink ref="F109" location="'Rev allocation'!A4" display="'"/>
    <hyperlink ref="G109" location="'Rev allocation'!$C$160" display="'Rev allocation'!$C$160"/>
    <hyperlink ref="F110" location="'Direct'!A4" display="'"/>
    <hyperlink ref="G110" location="'Direct'!$C$18" display="'Direct'!$C$18"/>
    <hyperlink ref="F111" location="'Direct'!A4" display="'"/>
    <hyperlink ref="G111" location="'Direct'!$C$32" display="'Direct'!$C$32"/>
    <hyperlink ref="F112" location="'EDCM discounts'!A4" display="'"/>
    <hyperlink ref="G112" location="'EDCM discounts'!$C$16" display="'EDCM discounts'!$C$16"/>
    <hyperlink ref="F113" location="'EDCM discounts'!A4" display="'"/>
    <hyperlink ref="G113" location="'EDCM discounts'!$C$32" display="'EDCM discounts'!$C$32"/>
    <hyperlink ref="F114" location="'EDCM discounts'!A4" display="'"/>
    <hyperlink ref="G114" location="'EDCM discounts'!$C$50" display="'EDCM discounts'!$C$50"/>
    <hyperlink ref="F115" location="'EDCM discounts'!A4" display="'"/>
    <hyperlink ref="G115" location="'EDCM discounts'!$C$62" display="'EDCM discounts'!$C$62"/>
    <hyperlink ref="F116" location="'EDCM discounts'!A4" display="'"/>
    <hyperlink ref="G116" location="'EDCM discounts'!$C$79" display="'EDCM discounts'!$C$79"/>
    <hyperlink ref="F117" location="'EDCM discounts'!A4" display="'"/>
    <hyperlink ref="G117" location="'EDCM discounts'!$C$91" display="'EDCM discounts'!$C$91"/>
    <hyperlink ref="F118" location="'EDCM discounts'!A4" display="'"/>
    <hyperlink ref="G118" location="'EDCM discounts'!$C$100" display="'EDCM discounts'!$C$100"/>
    <hyperlink ref="F119" location="'CDCM discounts'!A4" display="'"/>
    <hyperlink ref="G119" location="'CDCM discounts'!$C$15" display="'CDCM discounts'!$C$15"/>
    <hyperlink ref="F120" location="'CDCM discounts'!A4" display="'"/>
    <hyperlink ref="G120" location="'CDCM discounts'!$C$25" display="'CDCM discounts'!$C$25"/>
    <hyperlink ref="F121" location="'CDCM discounts'!A4" display="'"/>
    <hyperlink ref="G121" location="'CDCM discounts'!$C$33" display="'CDCM discounts'!$C$33"/>
    <hyperlink ref="F122" location="'Output to other models'!A4" display="'"/>
    <hyperlink ref="G122" location="'Output to other models'!$C$15" display="'Output to other models'!$C$15"/>
    <hyperlink ref="F123" location="'Output to other models'!A4" display="'"/>
    <hyperlink ref="G123" location="'Output to other models'!$C$25" display="'Output to other models'!$C$25"/>
    <hyperlink ref="G61" location="'Fixed inputs'!C405" display="'Fixed inputs'!C405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DA40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336" sqref="A33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3" width="20.77734375" customWidth="1"/>
    <col min="14" max="14" width="2.77734375" customWidth="1"/>
    <col min="15" max="15" width="40.77734375" customWidth="1"/>
    <col min="16" max="16" width="2.77734375" customWidth="1"/>
    <col min="17" max="16384" width="9.21875" hidden="1"/>
  </cols>
  <sheetData>
    <row r="1" spans="1:105" x14ac:dyDescent="0.3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x14ac:dyDescent="0.3">
      <c r="A2" s="96" t="str">
        <f>Cover!D21&amp;" - "&amp;Cover!D23</f>
        <v>WPD South West - April 22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 x14ac:dyDescent="0.3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x14ac:dyDescent="0.3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 x14ac:dyDescent="0.3">
      <c r="A9" s="73"/>
      <c r="B9" s="73"/>
      <c r="C9" s="109" t="s">
        <v>681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x14ac:dyDescent="0.3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 x14ac:dyDescent="0.3">
      <c r="A13" s="73"/>
      <c r="B13" s="73"/>
      <c r="C13" s="109" t="s">
        <v>431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 x14ac:dyDescent="0.3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x14ac:dyDescent="0.3">
      <c r="A15" s="73"/>
      <c r="B15" s="73"/>
      <c r="C15" s="110" t="s">
        <v>614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 x14ac:dyDescent="0.3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 x14ac:dyDescent="0.3">
      <c r="A17" s="73"/>
      <c r="B17" s="73"/>
      <c r="C17" s="73"/>
      <c r="D17" s="73"/>
      <c r="E17" s="115" t="s">
        <v>486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 x14ac:dyDescent="0.3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x14ac:dyDescent="0.3">
      <c r="A19" s="101"/>
      <c r="B19" s="107" t="s">
        <v>672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 x14ac:dyDescent="0.3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 x14ac:dyDescent="0.3">
      <c r="A21" s="73"/>
      <c r="B21" s="73"/>
      <c r="C21" s="109" t="s">
        <v>682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 x14ac:dyDescent="0.3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x14ac:dyDescent="0.3">
      <c r="A23" s="101"/>
      <c r="B23" s="101"/>
      <c r="C23" s="110" t="s">
        <v>644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 x14ac:dyDescent="0.3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 x14ac:dyDescent="0.3">
      <c r="A25" s="73"/>
      <c r="B25" s="73"/>
      <c r="C25" s="109"/>
      <c r="D25" s="109" t="s">
        <v>558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 x14ac:dyDescent="0.3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 x14ac:dyDescent="0.3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566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 x14ac:dyDescent="0.3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x14ac:dyDescent="0.3">
      <c r="A29" s="101"/>
      <c r="B29" s="101"/>
      <c r="C29" s="110" t="s">
        <v>645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 x14ac:dyDescent="0.3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 x14ac:dyDescent="0.3">
      <c r="A31" s="73"/>
      <c r="B31" s="73"/>
      <c r="C31" s="109"/>
      <c r="D31" s="109" t="s">
        <v>556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 x14ac:dyDescent="0.3">
      <c r="A32" s="73"/>
      <c r="B32" s="73"/>
      <c r="C32" s="109"/>
      <c r="D32" s="109" t="s">
        <v>557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 x14ac:dyDescent="0.3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 x14ac:dyDescent="0.3">
      <c r="A34" s="115"/>
      <c r="B34" s="73"/>
      <c r="C34" s="73"/>
      <c r="D34" s="109"/>
      <c r="E34" s="115" t="s">
        <v>533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566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 x14ac:dyDescent="0.3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566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 x14ac:dyDescent="0.3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x14ac:dyDescent="0.3">
      <c r="A37" s="101"/>
      <c r="B37" s="101"/>
      <c r="C37" s="110" t="s">
        <v>646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 x14ac:dyDescent="0.3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 x14ac:dyDescent="0.3">
      <c r="A39" s="73"/>
      <c r="B39" s="73"/>
      <c r="C39" s="109"/>
      <c r="D39" s="109" t="s">
        <v>687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 x14ac:dyDescent="0.3">
      <c r="A40" s="73"/>
      <c r="B40" s="73"/>
      <c r="C40" s="109"/>
      <c r="D40" s="109" t="s">
        <v>555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x14ac:dyDescent="0.3">
      <c r="A41" s="73"/>
      <c r="B41" s="73"/>
      <c r="C41" s="73"/>
      <c r="D41" s="109" t="s">
        <v>495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 x14ac:dyDescent="0.3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x14ac:dyDescent="0.3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 x14ac:dyDescent="0.3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 x14ac:dyDescent="0.3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 x14ac:dyDescent="0.3">
      <c r="A46" s="73"/>
      <c r="B46" s="73"/>
      <c r="C46" s="73"/>
      <c r="D46" s="73"/>
      <c r="E46" s="73"/>
      <c r="F46" s="216" t="s">
        <v>184</v>
      </c>
      <c r="G46" s="216" t="s">
        <v>354</v>
      </c>
      <c r="H46" s="218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 x14ac:dyDescent="0.3">
      <c r="A47" s="73"/>
      <c r="B47" s="73"/>
      <c r="C47" s="73"/>
      <c r="D47" s="73"/>
      <c r="E47" s="73"/>
      <c r="F47" s="217" t="s">
        <v>195</v>
      </c>
      <c r="G47" s="117" t="s">
        <v>354</v>
      </c>
      <c r="H47" s="219" t="s">
        <v>739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 x14ac:dyDescent="0.3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 x14ac:dyDescent="0.3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 x14ac:dyDescent="0.3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 x14ac:dyDescent="0.3">
      <c r="A51" s="73"/>
      <c r="B51" s="73"/>
      <c r="C51" s="73"/>
      <c r="D51" s="73"/>
      <c r="E51" s="216" t="s">
        <v>740</v>
      </c>
      <c r="F51" s="73"/>
      <c r="G51" s="115" t="s">
        <v>181</v>
      </c>
      <c r="H51" s="23" t="s">
        <v>739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 x14ac:dyDescent="0.3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x14ac:dyDescent="0.3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416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 x14ac:dyDescent="0.3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 x14ac:dyDescent="0.3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 x14ac:dyDescent="0.3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 x14ac:dyDescent="0.3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 x14ac:dyDescent="0.3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 x14ac:dyDescent="0.3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 x14ac:dyDescent="0.3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 x14ac:dyDescent="0.3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 x14ac:dyDescent="0.3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 x14ac:dyDescent="0.3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 x14ac:dyDescent="0.3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 x14ac:dyDescent="0.3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 x14ac:dyDescent="0.3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 x14ac:dyDescent="0.3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 x14ac:dyDescent="0.3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 x14ac:dyDescent="0.3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 x14ac:dyDescent="0.3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 x14ac:dyDescent="0.3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 x14ac:dyDescent="0.3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 x14ac:dyDescent="0.3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 x14ac:dyDescent="0.3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 x14ac:dyDescent="0.3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 x14ac:dyDescent="0.3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 x14ac:dyDescent="0.3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 x14ac:dyDescent="0.3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 x14ac:dyDescent="0.3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 x14ac:dyDescent="0.3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 x14ac:dyDescent="0.3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 x14ac:dyDescent="0.3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 x14ac:dyDescent="0.3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 x14ac:dyDescent="0.3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 x14ac:dyDescent="0.3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 x14ac:dyDescent="0.3">
      <c r="A86" s="73"/>
      <c r="B86" s="73"/>
      <c r="C86" s="73"/>
      <c r="D86" s="73"/>
      <c r="E86" s="73"/>
      <c r="F86" s="216" t="s">
        <v>742</v>
      </c>
      <c r="G86" s="216" t="s">
        <v>354</v>
      </c>
      <c r="H86" s="26" t="s">
        <v>739</v>
      </c>
      <c r="I86" s="136" t="s">
        <v>314</v>
      </c>
      <c r="J86" s="134"/>
      <c r="K86" s="134"/>
      <c r="L86" s="134"/>
      <c r="M86" s="134"/>
      <c r="N86" s="74"/>
      <c r="O86" s="73" t="s">
        <v>751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 x14ac:dyDescent="0.3">
      <c r="A87" s="73"/>
      <c r="B87" s="73"/>
      <c r="C87" s="73"/>
      <c r="D87" s="73"/>
      <c r="E87" s="73"/>
      <c r="F87" s="217" t="s">
        <v>741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751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 x14ac:dyDescent="0.3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x14ac:dyDescent="0.3">
      <c r="A89" s="101"/>
      <c r="B89" s="101"/>
      <c r="C89" s="110" t="s">
        <v>615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 x14ac:dyDescent="0.3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 x14ac:dyDescent="0.3">
      <c r="A91" s="73"/>
      <c r="B91" s="73"/>
      <c r="C91" s="109"/>
      <c r="D91" s="109" t="s">
        <v>559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 x14ac:dyDescent="0.3">
      <c r="A92" s="73"/>
      <c r="B92" s="73"/>
      <c r="C92" s="109"/>
      <c r="D92" s="109" t="s">
        <v>560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 x14ac:dyDescent="0.3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x14ac:dyDescent="0.3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416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 x14ac:dyDescent="0.3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 x14ac:dyDescent="0.3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 x14ac:dyDescent="0.3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 x14ac:dyDescent="0.3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 x14ac:dyDescent="0.3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 x14ac:dyDescent="0.3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 x14ac:dyDescent="0.3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 x14ac:dyDescent="0.3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 x14ac:dyDescent="0.3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 x14ac:dyDescent="0.3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 x14ac:dyDescent="0.3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 x14ac:dyDescent="0.3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 x14ac:dyDescent="0.3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 x14ac:dyDescent="0.3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 x14ac:dyDescent="0.3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 x14ac:dyDescent="0.3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 x14ac:dyDescent="0.3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 x14ac:dyDescent="0.3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 x14ac:dyDescent="0.3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 x14ac:dyDescent="0.3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 x14ac:dyDescent="0.3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 x14ac:dyDescent="0.3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 x14ac:dyDescent="0.3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 x14ac:dyDescent="0.3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 x14ac:dyDescent="0.3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 x14ac:dyDescent="0.3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 x14ac:dyDescent="0.3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 x14ac:dyDescent="0.3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 x14ac:dyDescent="0.3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 x14ac:dyDescent="0.3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 x14ac:dyDescent="0.3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 x14ac:dyDescent="0.3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 x14ac:dyDescent="0.3">
      <c r="A127" s="73"/>
      <c r="B127" s="73"/>
      <c r="C127" s="73"/>
      <c r="D127" s="73"/>
      <c r="E127" s="73"/>
      <c r="F127" s="115" t="s">
        <v>742</v>
      </c>
      <c r="G127" s="216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 x14ac:dyDescent="0.3">
      <c r="A128" s="73"/>
      <c r="B128" s="73"/>
      <c r="C128" s="73"/>
      <c r="D128" s="73"/>
      <c r="E128" s="73"/>
      <c r="F128" s="117" t="s">
        <v>741</v>
      </c>
      <c r="G128" s="217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 x14ac:dyDescent="0.3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x14ac:dyDescent="0.3">
      <c r="A130" s="101"/>
      <c r="B130" s="101"/>
      <c r="C130" s="110" t="s">
        <v>616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 x14ac:dyDescent="0.3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 x14ac:dyDescent="0.3">
      <c r="A132" s="73"/>
      <c r="B132" s="73"/>
      <c r="C132" s="109"/>
      <c r="D132" s="109" t="s">
        <v>561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 x14ac:dyDescent="0.3">
      <c r="A133" s="73"/>
      <c r="B133" s="73"/>
      <c r="C133" s="109"/>
      <c r="D133" s="109" t="s">
        <v>688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 x14ac:dyDescent="0.3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x14ac:dyDescent="0.3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 x14ac:dyDescent="0.3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 x14ac:dyDescent="0.3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 x14ac:dyDescent="0.3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x14ac:dyDescent="0.3">
      <c r="A139" s="115"/>
      <c r="B139" s="73"/>
      <c r="C139" s="73"/>
      <c r="D139" s="73"/>
      <c r="E139" s="112" t="s">
        <v>691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416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 x14ac:dyDescent="0.3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 x14ac:dyDescent="0.3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 x14ac:dyDescent="0.3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 x14ac:dyDescent="0.3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 x14ac:dyDescent="0.3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 x14ac:dyDescent="0.3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 x14ac:dyDescent="0.3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 x14ac:dyDescent="0.3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 x14ac:dyDescent="0.3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 x14ac:dyDescent="0.3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 x14ac:dyDescent="0.3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 x14ac:dyDescent="0.3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 x14ac:dyDescent="0.3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 x14ac:dyDescent="0.3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 x14ac:dyDescent="0.3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 x14ac:dyDescent="0.3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 x14ac:dyDescent="0.3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 x14ac:dyDescent="0.3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 x14ac:dyDescent="0.3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 x14ac:dyDescent="0.3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 x14ac:dyDescent="0.3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 x14ac:dyDescent="0.3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 x14ac:dyDescent="0.3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 x14ac:dyDescent="0.3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 x14ac:dyDescent="0.3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 x14ac:dyDescent="0.3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 x14ac:dyDescent="0.3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 x14ac:dyDescent="0.3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 x14ac:dyDescent="0.3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 x14ac:dyDescent="0.3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 x14ac:dyDescent="0.3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 x14ac:dyDescent="0.3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 x14ac:dyDescent="0.3">
      <c r="A172" s="73"/>
      <c r="B172" s="73"/>
      <c r="C172" s="73"/>
      <c r="D172" s="73"/>
      <c r="E172" s="73"/>
      <c r="F172" s="115" t="s">
        <v>742</v>
      </c>
      <c r="G172" s="216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751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 x14ac:dyDescent="0.3">
      <c r="A173" s="73"/>
      <c r="B173" s="73"/>
      <c r="C173" s="73"/>
      <c r="D173" s="73"/>
      <c r="E173" s="73"/>
      <c r="F173" s="117" t="s">
        <v>741</v>
      </c>
      <c r="G173" s="217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751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 x14ac:dyDescent="0.3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x14ac:dyDescent="0.3">
      <c r="A175" s="101"/>
      <c r="B175" s="101"/>
      <c r="C175" s="110" t="s">
        <v>678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 x14ac:dyDescent="0.3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 x14ac:dyDescent="0.3">
      <c r="A177" s="73"/>
      <c r="B177" s="73"/>
      <c r="C177" s="109"/>
      <c r="D177" s="109" t="s">
        <v>689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 x14ac:dyDescent="0.3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x14ac:dyDescent="0.3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 x14ac:dyDescent="0.3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 x14ac:dyDescent="0.3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 x14ac:dyDescent="0.3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 x14ac:dyDescent="0.3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 x14ac:dyDescent="0.3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 x14ac:dyDescent="0.3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x14ac:dyDescent="0.3">
      <c r="A186" s="115"/>
      <c r="B186" s="73"/>
      <c r="C186" s="73"/>
      <c r="D186" s="73"/>
      <c r="E186" s="112" t="s">
        <v>690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 x14ac:dyDescent="0.3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 x14ac:dyDescent="0.3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 x14ac:dyDescent="0.3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 x14ac:dyDescent="0.3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 x14ac:dyDescent="0.3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 x14ac:dyDescent="0.3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 x14ac:dyDescent="0.3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 x14ac:dyDescent="0.3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 x14ac:dyDescent="0.3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 x14ac:dyDescent="0.3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 x14ac:dyDescent="0.3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 x14ac:dyDescent="0.3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 x14ac:dyDescent="0.3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 x14ac:dyDescent="0.3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 x14ac:dyDescent="0.3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 x14ac:dyDescent="0.3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 x14ac:dyDescent="0.3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 x14ac:dyDescent="0.3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 x14ac:dyDescent="0.3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 x14ac:dyDescent="0.3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 x14ac:dyDescent="0.3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 x14ac:dyDescent="0.3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 x14ac:dyDescent="0.3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 x14ac:dyDescent="0.3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 x14ac:dyDescent="0.3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 x14ac:dyDescent="0.3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 x14ac:dyDescent="0.3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 x14ac:dyDescent="0.3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 x14ac:dyDescent="0.3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 x14ac:dyDescent="0.3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 x14ac:dyDescent="0.3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 x14ac:dyDescent="0.3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 x14ac:dyDescent="0.3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 x14ac:dyDescent="0.3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 x14ac:dyDescent="0.3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 x14ac:dyDescent="0.3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 x14ac:dyDescent="0.3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 x14ac:dyDescent="0.3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 x14ac:dyDescent="0.3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 x14ac:dyDescent="0.3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 x14ac:dyDescent="0.3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 x14ac:dyDescent="0.3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 x14ac:dyDescent="0.3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 x14ac:dyDescent="0.3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 x14ac:dyDescent="0.3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 x14ac:dyDescent="0.3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 x14ac:dyDescent="0.3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 x14ac:dyDescent="0.3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 x14ac:dyDescent="0.3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 x14ac:dyDescent="0.3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 x14ac:dyDescent="0.3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 x14ac:dyDescent="0.3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 x14ac:dyDescent="0.3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 x14ac:dyDescent="0.3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 x14ac:dyDescent="0.3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 x14ac:dyDescent="0.3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 x14ac:dyDescent="0.3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 x14ac:dyDescent="0.3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 x14ac:dyDescent="0.3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 x14ac:dyDescent="0.3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 x14ac:dyDescent="0.3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 x14ac:dyDescent="0.3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 x14ac:dyDescent="0.3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 x14ac:dyDescent="0.3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 x14ac:dyDescent="0.3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 x14ac:dyDescent="0.3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 x14ac:dyDescent="0.3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 x14ac:dyDescent="0.3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 x14ac:dyDescent="0.3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 x14ac:dyDescent="0.3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 x14ac:dyDescent="0.3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 x14ac:dyDescent="0.3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 x14ac:dyDescent="0.3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 x14ac:dyDescent="0.3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 x14ac:dyDescent="0.3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 x14ac:dyDescent="0.3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 x14ac:dyDescent="0.3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 x14ac:dyDescent="0.3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 x14ac:dyDescent="0.3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 x14ac:dyDescent="0.3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 x14ac:dyDescent="0.3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 x14ac:dyDescent="0.3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 x14ac:dyDescent="0.3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 x14ac:dyDescent="0.3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 x14ac:dyDescent="0.3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 x14ac:dyDescent="0.3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x14ac:dyDescent="0.3">
      <c r="A273" s="101"/>
      <c r="B273" s="101"/>
      <c r="C273" s="110" t="s">
        <v>695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 x14ac:dyDescent="0.3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 x14ac:dyDescent="0.3">
      <c r="A275" s="73"/>
      <c r="B275" s="73"/>
      <c r="C275" s="109"/>
      <c r="D275" s="109" t="s">
        <v>692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 x14ac:dyDescent="0.3">
      <c r="A276" s="73"/>
      <c r="B276" s="73"/>
      <c r="C276" s="109"/>
      <c r="D276" s="109" t="s">
        <v>693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 x14ac:dyDescent="0.3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x14ac:dyDescent="0.3">
      <c r="A278" s="73"/>
      <c r="B278" s="73"/>
      <c r="C278" s="73"/>
      <c r="D278" s="109"/>
      <c r="E278" s="112" t="s">
        <v>562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 x14ac:dyDescent="0.3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 x14ac:dyDescent="0.3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 x14ac:dyDescent="0.3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 x14ac:dyDescent="0.3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 x14ac:dyDescent="0.3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513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 x14ac:dyDescent="0.3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x14ac:dyDescent="0.3">
      <c r="A285" s="115"/>
      <c r="B285" s="73"/>
      <c r="C285" s="73"/>
      <c r="D285" s="73"/>
      <c r="E285" s="112" t="s">
        <v>694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 x14ac:dyDescent="0.3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513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 x14ac:dyDescent="0.3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513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 x14ac:dyDescent="0.3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513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 x14ac:dyDescent="0.3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513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 x14ac:dyDescent="0.3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513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 x14ac:dyDescent="0.3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513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 x14ac:dyDescent="0.3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513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 x14ac:dyDescent="0.3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513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 x14ac:dyDescent="0.3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513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 x14ac:dyDescent="0.3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513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 x14ac:dyDescent="0.3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513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 x14ac:dyDescent="0.3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513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 x14ac:dyDescent="0.3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513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 x14ac:dyDescent="0.3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513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 x14ac:dyDescent="0.3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513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 x14ac:dyDescent="0.3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513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 x14ac:dyDescent="0.3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513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 x14ac:dyDescent="0.3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513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 x14ac:dyDescent="0.3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513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 x14ac:dyDescent="0.3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513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 x14ac:dyDescent="0.3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513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 x14ac:dyDescent="0.3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513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 x14ac:dyDescent="0.3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 x14ac:dyDescent="0.3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 x14ac:dyDescent="0.3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513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 x14ac:dyDescent="0.3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513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 x14ac:dyDescent="0.3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513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 x14ac:dyDescent="0.3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513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 x14ac:dyDescent="0.3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513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 x14ac:dyDescent="0.3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 x14ac:dyDescent="0.3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 x14ac:dyDescent="0.3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513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 x14ac:dyDescent="0.3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513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 x14ac:dyDescent="0.3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513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 x14ac:dyDescent="0.3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513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 x14ac:dyDescent="0.3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513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 x14ac:dyDescent="0.3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513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 x14ac:dyDescent="0.3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513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 x14ac:dyDescent="0.3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513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 x14ac:dyDescent="0.3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513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 x14ac:dyDescent="0.3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 x14ac:dyDescent="0.3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 x14ac:dyDescent="0.3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 x14ac:dyDescent="0.3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 x14ac:dyDescent="0.3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 x14ac:dyDescent="0.3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 x14ac:dyDescent="0.3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 x14ac:dyDescent="0.3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 x14ac:dyDescent="0.3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 x14ac:dyDescent="0.3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 x14ac:dyDescent="0.3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 x14ac:dyDescent="0.3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 x14ac:dyDescent="0.3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 x14ac:dyDescent="0.3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 x14ac:dyDescent="0.3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 x14ac:dyDescent="0.3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 x14ac:dyDescent="0.3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 x14ac:dyDescent="0.3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 x14ac:dyDescent="0.3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 x14ac:dyDescent="0.3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 x14ac:dyDescent="0.3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 x14ac:dyDescent="0.3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 x14ac:dyDescent="0.3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 x14ac:dyDescent="0.3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 x14ac:dyDescent="0.3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 x14ac:dyDescent="0.3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 x14ac:dyDescent="0.3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 x14ac:dyDescent="0.3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 x14ac:dyDescent="0.3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 x14ac:dyDescent="0.3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 x14ac:dyDescent="0.3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 x14ac:dyDescent="0.3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 x14ac:dyDescent="0.3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 x14ac:dyDescent="0.3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 x14ac:dyDescent="0.3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 x14ac:dyDescent="0.3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 x14ac:dyDescent="0.3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 x14ac:dyDescent="0.3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 x14ac:dyDescent="0.3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 x14ac:dyDescent="0.3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 x14ac:dyDescent="0.3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 x14ac:dyDescent="0.3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 x14ac:dyDescent="0.3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 x14ac:dyDescent="0.3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513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 x14ac:dyDescent="0.3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513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 x14ac:dyDescent="0.3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x14ac:dyDescent="0.3">
      <c r="A372" s="101"/>
      <c r="B372" s="101"/>
      <c r="C372" s="110" t="s">
        <v>696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 x14ac:dyDescent="0.3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 x14ac:dyDescent="0.3">
      <c r="A374" s="73"/>
      <c r="B374" s="73"/>
      <c r="C374" s="109"/>
      <c r="D374" s="109" t="s">
        <v>697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 x14ac:dyDescent="0.3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x14ac:dyDescent="0.3">
      <c r="A376" s="115"/>
      <c r="B376" s="73"/>
      <c r="C376" s="73"/>
      <c r="D376" s="109"/>
      <c r="E376" s="112" t="s">
        <v>698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567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 x14ac:dyDescent="0.3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 x14ac:dyDescent="0.3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 x14ac:dyDescent="0.3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 x14ac:dyDescent="0.3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x14ac:dyDescent="0.3">
      <c r="A381" s="101"/>
      <c r="B381" s="101"/>
      <c r="C381" s="110" t="s">
        <v>699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 x14ac:dyDescent="0.3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 x14ac:dyDescent="0.3">
      <c r="A383" s="73"/>
      <c r="B383" s="73"/>
      <c r="C383" s="109"/>
      <c r="D383" s="109" t="s">
        <v>563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 x14ac:dyDescent="0.3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x14ac:dyDescent="0.3">
      <c r="A385" s="115"/>
      <c r="B385" s="73"/>
      <c r="C385" s="73"/>
      <c r="D385" s="109"/>
      <c r="E385" s="112" t="s">
        <v>700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567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 x14ac:dyDescent="0.3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 x14ac:dyDescent="0.3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 x14ac:dyDescent="0.3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 x14ac:dyDescent="0.3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x14ac:dyDescent="0.3">
      <c r="A390" s="73"/>
      <c r="B390" s="101"/>
      <c r="C390" s="110" t="s">
        <v>617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 x14ac:dyDescent="0.3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 x14ac:dyDescent="0.3">
      <c r="A392" s="73"/>
      <c r="B392" s="73"/>
      <c r="C392" s="73"/>
      <c r="D392" s="109" t="s">
        <v>679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 x14ac:dyDescent="0.3">
      <c r="A393" s="73"/>
      <c r="B393" s="73"/>
      <c r="C393" s="73"/>
      <c r="D393" s="109" t="s">
        <v>680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 x14ac:dyDescent="0.3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28.8" x14ac:dyDescent="0.3">
      <c r="A395" s="115"/>
      <c r="B395" s="73"/>
      <c r="C395" s="73"/>
      <c r="D395" s="109"/>
      <c r="E395" s="112" t="s">
        <v>520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566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 x14ac:dyDescent="0.3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 x14ac:dyDescent="0.3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 x14ac:dyDescent="0.3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 x14ac:dyDescent="0.3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 x14ac:dyDescent="0.3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 x14ac:dyDescent="0.3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 x14ac:dyDescent="0.3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 x14ac:dyDescent="0.3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s="17" customFormat="1" x14ac:dyDescent="0.3">
      <c r="A404" s="73"/>
      <c r="B404" s="73"/>
      <c r="C404" s="73"/>
      <c r="D404" s="73"/>
      <c r="E404" s="73"/>
      <c r="F404" s="73"/>
      <c r="G404" s="73"/>
      <c r="H404" s="74"/>
      <c r="I404" s="74"/>
      <c r="J404" s="74"/>
      <c r="K404" s="74"/>
      <c r="L404" s="74"/>
      <c r="M404" s="74"/>
      <c r="N404" s="74"/>
      <c r="O404" s="73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  <row r="405" spans="1:105" s="17" customFormat="1" x14ac:dyDescent="0.3">
      <c r="A405" s="73"/>
      <c r="B405" s="73"/>
      <c r="C405" s="231" t="s">
        <v>765</v>
      </c>
      <c r="D405" s="231"/>
      <c r="E405" s="231"/>
      <c r="F405" s="231"/>
      <c r="G405" s="231"/>
      <c r="H405" s="231"/>
      <c r="I405" s="231"/>
      <c r="J405" s="231"/>
      <c r="K405" s="231"/>
      <c r="L405" s="231"/>
      <c r="M405" s="231"/>
      <c r="N405" s="231"/>
      <c r="O405" s="231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  <c r="AQ405" s="42"/>
      <c r="AR405" s="42"/>
      <c r="AS405" s="42"/>
      <c r="AT405" s="42"/>
      <c r="AU405" s="42"/>
      <c r="AV405" s="42"/>
      <c r="AW405" s="42"/>
      <c r="AX405" s="42"/>
      <c r="AY405" s="42"/>
      <c r="AZ405" s="42"/>
      <c r="BA405" s="42"/>
      <c r="BB405" s="42"/>
      <c r="BC405" s="42"/>
      <c r="BD405" s="42"/>
      <c r="BE405" s="42"/>
      <c r="BF405" s="42"/>
      <c r="BG405" s="42"/>
      <c r="BH405" s="42"/>
      <c r="BI405" s="42"/>
      <c r="BJ405" s="42"/>
      <c r="BK405" s="42"/>
      <c r="BL405" s="42"/>
      <c r="BM405" s="42"/>
      <c r="BN405" s="42"/>
      <c r="BO405" s="42"/>
      <c r="BP405" s="42"/>
      <c r="BQ405" s="42"/>
      <c r="BR405" s="42"/>
      <c r="BS405" s="42"/>
      <c r="BT405" s="42"/>
      <c r="BU405" s="42"/>
      <c r="BV405" s="42"/>
      <c r="BW405" s="42"/>
      <c r="BX405" s="42"/>
      <c r="BY405" s="42"/>
      <c r="BZ405" s="42"/>
      <c r="CA405" s="42"/>
      <c r="CB405" s="42"/>
      <c r="CC405" s="42"/>
      <c r="CD405" s="42"/>
      <c r="CE405" s="42"/>
      <c r="CF405" s="42"/>
      <c r="CG405" s="42"/>
      <c r="CH405" s="42"/>
      <c r="CI405" s="42"/>
      <c r="CJ405" s="42"/>
      <c r="CK405" s="42"/>
      <c r="CL405" s="42"/>
      <c r="CM405" s="42"/>
      <c r="CN405" s="42"/>
      <c r="CO405" s="42"/>
      <c r="CP405" s="42"/>
      <c r="CQ405" s="42"/>
      <c r="CR405" s="42"/>
      <c r="CS405" s="42"/>
      <c r="CT405" s="42"/>
      <c r="CU405" s="42"/>
      <c r="CV405" s="42"/>
      <c r="CW405" s="42"/>
      <c r="CX405" s="42"/>
      <c r="CY405" s="42"/>
      <c r="CZ405" s="42"/>
      <c r="DA405" s="42"/>
    </row>
    <row r="406" spans="1:105" s="17" customFormat="1" x14ac:dyDescent="0.3">
      <c r="A406" s="73"/>
      <c r="B406" s="73"/>
      <c r="I406" s="74"/>
      <c r="J406" s="74"/>
      <c r="K406" s="74"/>
      <c r="L406" s="74"/>
      <c r="M406" s="74"/>
      <c r="N406" s="74"/>
      <c r="O406" s="73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  <c r="AR406" s="42"/>
      <c r="AS406" s="42"/>
      <c r="AT406" s="42"/>
      <c r="AU406" s="42"/>
      <c r="AV406" s="42"/>
      <c r="AW406" s="42"/>
      <c r="AX406" s="42"/>
      <c r="AY406" s="42"/>
      <c r="AZ406" s="42"/>
      <c r="BA406" s="42"/>
      <c r="BB406" s="42"/>
      <c r="BC406" s="42"/>
      <c r="BD406" s="42"/>
      <c r="BE406" s="42"/>
      <c r="BF406" s="42"/>
      <c r="BG406" s="42"/>
      <c r="BH406" s="42"/>
      <c r="BI406" s="42"/>
      <c r="BJ406" s="42"/>
      <c r="BK406" s="42"/>
      <c r="BL406" s="42"/>
      <c r="BM406" s="42"/>
      <c r="BN406" s="42"/>
      <c r="BO406" s="42"/>
      <c r="BP406" s="42"/>
      <c r="BQ406" s="42"/>
      <c r="BR406" s="42"/>
      <c r="BS406" s="42"/>
      <c r="BT406" s="42"/>
      <c r="BU406" s="42"/>
      <c r="BV406" s="42"/>
      <c r="BW406" s="42"/>
      <c r="BX406" s="42"/>
      <c r="BY406" s="42"/>
      <c r="BZ406" s="42"/>
      <c r="CA406" s="42"/>
      <c r="CB406" s="42"/>
      <c r="CC406" s="42"/>
      <c r="CD406" s="42"/>
      <c r="CE406" s="42"/>
      <c r="CF406" s="42"/>
      <c r="CG406" s="42"/>
      <c r="CH406" s="42"/>
      <c r="CI406" s="42"/>
      <c r="CJ406" s="42"/>
      <c r="CK406" s="42"/>
      <c r="CL406" s="42"/>
      <c r="CM406" s="42"/>
      <c r="CN406" s="42"/>
      <c r="CO406" s="42"/>
      <c r="CP406" s="42"/>
      <c r="CQ406" s="42"/>
      <c r="CR406" s="42"/>
      <c r="CS406" s="42"/>
      <c r="CT406" s="42"/>
      <c r="CU406" s="42"/>
      <c r="CV406" s="42"/>
      <c r="CW406" s="42"/>
      <c r="CX406" s="42"/>
      <c r="CY406" s="42"/>
      <c r="CZ406" s="42"/>
      <c r="DA406" s="42"/>
    </row>
    <row r="407" spans="1:105" s="17" customFormat="1" x14ac:dyDescent="0.3">
      <c r="A407" s="73"/>
      <c r="B407" s="73"/>
      <c r="E407" s="17" t="s">
        <v>763</v>
      </c>
      <c r="G407" s="17" t="s">
        <v>764</v>
      </c>
      <c r="H407" s="232">
        <v>3</v>
      </c>
      <c r="I407" s="74"/>
      <c r="J407" s="74"/>
      <c r="K407" s="74"/>
      <c r="L407" s="74"/>
      <c r="M407" s="74"/>
      <c r="N407" s="74"/>
      <c r="O407" s="73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  <c r="AQ407" s="42"/>
      <c r="AR407" s="42"/>
      <c r="AS407" s="42"/>
      <c r="AT407" s="42"/>
      <c r="AU407" s="42"/>
      <c r="AV407" s="42"/>
      <c r="AW407" s="42"/>
      <c r="AX407" s="42"/>
      <c r="AY407" s="42"/>
      <c r="AZ407" s="42"/>
      <c r="BA407" s="42"/>
      <c r="BB407" s="42"/>
      <c r="BC407" s="42"/>
      <c r="BD407" s="42"/>
      <c r="BE407" s="42"/>
      <c r="BF407" s="42"/>
      <c r="BG407" s="42"/>
      <c r="BH407" s="42"/>
      <c r="BI407" s="42"/>
      <c r="BJ407" s="42"/>
      <c r="BK407" s="42"/>
      <c r="BL407" s="42"/>
      <c r="BM407" s="42"/>
      <c r="BN407" s="42"/>
      <c r="BO407" s="42"/>
      <c r="BP407" s="42"/>
      <c r="BQ407" s="42"/>
      <c r="BR407" s="42"/>
      <c r="BS407" s="42"/>
      <c r="BT407" s="42"/>
      <c r="BU407" s="42"/>
      <c r="BV407" s="42"/>
      <c r="BW407" s="42"/>
      <c r="BX407" s="42"/>
      <c r="BY407" s="42"/>
      <c r="BZ407" s="42"/>
      <c r="CA407" s="42"/>
      <c r="CB407" s="42"/>
      <c r="CC407" s="42"/>
      <c r="CD407" s="42"/>
      <c r="CE407" s="42"/>
      <c r="CF407" s="42"/>
      <c r="CG407" s="42"/>
      <c r="CH407" s="42"/>
      <c r="CI407" s="42"/>
      <c r="CJ407" s="42"/>
      <c r="CK407" s="42"/>
      <c r="CL407" s="42"/>
      <c r="CM407" s="42"/>
      <c r="CN407" s="42"/>
      <c r="CO407" s="42"/>
      <c r="CP407" s="42"/>
      <c r="CQ407" s="42"/>
      <c r="CR407" s="42"/>
      <c r="CS407" s="42"/>
      <c r="CT407" s="42"/>
      <c r="CU407" s="42"/>
      <c r="CV407" s="42"/>
      <c r="CW407" s="42"/>
      <c r="CX407" s="42"/>
      <c r="CY407" s="42"/>
      <c r="CZ407" s="42"/>
      <c r="DA407" s="42"/>
    </row>
    <row r="408" spans="1:105" s="17" customFormat="1" x14ac:dyDescent="0.3">
      <c r="A408" s="73"/>
      <c r="B408" s="73"/>
      <c r="C408" s="73"/>
      <c r="D408" s="73"/>
      <c r="E408" s="73"/>
      <c r="F408" s="73"/>
      <c r="G408" s="73"/>
      <c r="H408" s="74"/>
      <c r="I408" s="74"/>
      <c r="J408" s="74"/>
      <c r="K408" s="74"/>
      <c r="L408" s="74"/>
      <c r="M408" s="74"/>
      <c r="N408" s="74"/>
      <c r="O408" s="73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  <c r="AQ408" s="42"/>
      <c r="AR408" s="42"/>
      <c r="AS408" s="42"/>
      <c r="AT408" s="42"/>
      <c r="AU408" s="42"/>
      <c r="AV408" s="42"/>
      <c r="AW408" s="42"/>
      <c r="AX408" s="42"/>
      <c r="AY408" s="42"/>
      <c r="AZ408" s="42"/>
      <c r="BA408" s="42"/>
      <c r="BB408" s="42"/>
      <c r="BC408" s="42"/>
      <c r="BD408" s="42"/>
      <c r="BE408" s="42"/>
      <c r="BF408" s="42"/>
      <c r="BG408" s="42"/>
      <c r="BH408" s="42"/>
      <c r="BI408" s="42"/>
      <c r="BJ408" s="42"/>
      <c r="BK408" s="42"/>
      <c r="BL408" s="42"/>
      <c r="BM408" s="42"/>
      <c r="BN408" s="42"/>
      <c r="BO408" s="42"/>
      <c r="BP408" s="42"/>
      <c r="BQ408" s="42"/>
      <c r="BR408" s="42"/>
      <c r="BS408" s="42"/>
      <c r="BT408" s="42"/>
      <c r="BU408" s="42"/>
      <c r="BV408" s="42"/>
      <c r="BW408" s="42"/>
      <c r="BX408" s="42"/>
      <c r="BY408" s="42"/>
      <c r="BZ408" s="42"/>
      <c r="CA408" s="42"/>
      <c r="CB408" s="42"/>
      <c r="CC408" s="42"/>
      <c r="CD408" s="42"/>
      <c r="CE408" s="42"/>
      <c r="CF408" s="42"/>
      <c r="CG408" s="42"/>
      <c r="CH408" s="42"/>
      <c r="CI408" s="42"/>
      <c r="CJ408" s="42"/>
      <c r="CK408" s="42"/>
      <c r="CL408" s="42"/>
      <c r="CM408" s="42"/>
      <c r="CN408" s="42"/>
      <c r="CO408" s="42"/>
      <c r="CP408" s="42"/>
      <c r="CQ408" s="42"/>
      <c r="CR408" s="42"/>
      <c r="CS408" s="42"/>
      <c r="CT408" s="42"/>
      <c r="CU408" s="42"/>
      <c r="CV408" s="42"/>
      <c r="CW408" s="42"/>
      <c r="CX408" s="42"/>
      <c r="CY408" s="42"/>
      <c r="CZ408" s="42"/>
      <c r="DA408" s="42"/>
    </row>
    <row r="409" spans="1:105" x14ac:dyDescent="0.3">
      <c r="A409" s="101"/>
      <c r="B409" s="107" t="s">
        <v>30</v>
      </c>
      <c r="C409" s="107"/>
      <c r="D409" s="107"/>
      <c r="E409" s="107"/>
      <c r="F409" s="107"/>
      <c r="G409" s="107"/>
      <c r="H409" s="108"/>
      <c r="I409" s="108"/>
      <c r="J409" s="108"/>
      <c r="K409" s="108"/>
      <c r="L409" s="108"/>
      <c r="M409" s="108"/>
      <c r="N409" s="108"/>
      <c r="O409" s="107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  <c r="AQ409" s="42"/>
      <c r="AR409" s="42"/>
      <c r="AS409" s="42"/>
      <c r="AT409" s="42"/>
      <c r="AU409" s="42"/>
      <c r="AV409" s="42"/>
      <c r="AW409" s="42"/>
      <c r="AX409" s="42"/>
      <c r="AY409" s="42"/>
      <c r="AZ409" s="42"/>
      <c r="BA409" s="42"/>
      <c r="BB409" s="42"/>
      <c r="BC409" s="42"/>
      <c r="BD409" s="42"/>
      <c r="BE409" s="42"/>
      <c r="BF409" s="42"/>
      <c r="BG409" s="42"/>
      <c r="BH409" s="42"/>
      <c r="BI409" s="42"/>
      <c r="BJ409" s="42"/>
      <c r="BK409" s="42"/>
      <c r="BL409" s="42"/>
      <c r="BM409" s="42"/>
      <c r="BN409" s="42"/>
      <c r="BO409" s="42"/>
      <c r="BP409" s="42"/>
      <c r="BQ409" s="42"/>
      <c r="BR409" s="42"/>
      <c r="BS409" s="42"/>
      <c r="BT409" s="42"/>
      <c r="BU409" s="42"/>
      <c r="BV409" s="42"/>
      <c r="BW409" s="42"/>
      <c r="BX409" s="42"/>
      <c r="BY409" s="42"/>
      <c r="BZ409" s="42"/>
      <c r="CA409" s="42"/>
      <c r="CB409" s="42"/>
      <c r="CC409" s="42"/>
      <c r="CD409" s="42"/>
      <c r="CE409" s="42"/>
      <c r="CF409" s="42"/>
      <c r="CG409" s="42"/>
      <c r="CH409" s="42"/>
      <c r="CI409" s="42"/>
      <c r="CJ409" s="42"/>
      <c r="CK409" s="42"/>
      <c r="CL409" s="42"/>
      <c r="CM409" s="42"/>
      <c r="CN409" s="42"/>
      <c r="CO409" s="42"/>
      <c r="CP409" s="42"/>
      <c r="CQ409" s="42"/>
      <c r="CR409" s="42"/>
      <c r="CS409" s="42"/>
      <c r="CT409" s="42"/>
      <c r="CU409" s="42"/>
      <c r="CV409" s="42"/>
      <c r="CW409" s="42"/>
      <c r="CX409" s="42"/>
      <c r="CY409" s="42"/>
      <c r="CZ409" s="42"/>
      <c r="DA409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>
      <formula1>$H$180:$H$184</formula1>
    </dataValidation>
    <dataValidation type="decimal" operator="greaterThan" allowBlank="1" showInputMessage="1" showErrorMessage="1" sqref="H17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>
      <formula1>$H$279:$H$283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P393"/>
  <sheetViews>
    <sheetView showGridLines="0" tabSelected="1" zoomScale="80" zoomScaleNormal="80" workbookViewId="0">
      <pane xSplit="9" ySplit="5" topLeftCell="J30" activePane="bottomRight" state="frozenSplit"/>
      <selection pane="topRight" activeCell="J1" sqref="J1"/>
      <selection pane="bottomLeft" activeCell="A261" sqref="A261"/>
      <selection pane="bottomRight" activeCell="H49" sqref="H49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3" width="20.77734375" customWidth="1"/>
    <col min="14" max="14" width="2.77734375" customWidth="1"/>
    <col min="15" max="15" width="40.77734375" customWidth="1"/>
    <col min="16" max="16" width="2.77734375" customWidth="1"/>
    <col min="17" max="16384" width="9.21875" hidden="1"/>
  </cols>
  <sheetData>
    <row r="1" spans="1:16" x14ac:dyDescent="0.3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3">
      <c r="A2" s="96" t="str">
        <f>Cover!D21&amp;" - "&amp;Cover!D23</f>
        <v>WPD South West - April 22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3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3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3">
      <c r="A9" s="73"/>
      <c r="B9" s="73"/>
      <c r="C9" s="109" t="s">
        <v>435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3">
      <c r="A11" s="101"/>
      <c r="B11" s="107" t="s">
        <v>673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3">
      <c r="A13" s="73"/>
      <c r="B13" s="73"/>
      <c r="C13" s="109" t="s">
        <v>434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3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3">
      <c r="A15" s="101"/>
      <c r="B15" s="101"/>
      <c r="C15" s="110" t="s">
        <v>618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 x14ac:dyDescent="0.3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 x14ac:dyDescent="0.3">
      <c r="A17" s="73"/>
      <c r="B17" s="73"/>
      <c r="C17" s="73"/>
      <c r="D17" s="109" t="s">
        <v>536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3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3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6.9472899739728991E-2</v>
      </c>
      <c r="I19" s="131" t="s">
        <v>314</v>
      </c>
      <c r="J19" s="135"/>
      <c r="K19" s="135"/>
      <c r="L19" s="135"/>
      <c r="M19" s="135"/>
      <c r="N19" s="74"/>
      <c r="O19" s="115" t="s">
        <v>597</v>
      </c>
      <c r="P19" s="42"/>
    </row>
    <row r="20" spans="1:16" x14ac:dyDescent="0.3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x14ac:dyDescent="0.3">
      <c r="A21" s="101"/>
      <c r="B21" s="101"/>
      <c r="C21" s="110" t="s">
        <v>619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 x14ac:dyDescent="0.3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 x14ac:dyDescent="0.3">
      <c r="A23" s="73"/>
      <c r="B23" s="73"/>
      <c r="C23" s="73"/>
      <c r="D23" s="109" t="s">
        <v>461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 x14ac:dyDescent="0.3">
      <c r="A24" s="73"/>
      <c r="B24" s="73"/>
      <c r="C24" s="73"/>
      <c r="D24" s="109" t="s">
        <v>462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 x14ac:dyDescent="0.3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 x14ac:dyDescent="0.3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0.88846415835843551</v>
      </c>
      <c r="I26" s="131" t="s">
        <v>314</v>
      </c>
      <c r="J26" s="135"/>
      <c r="K26" s="135"/>
      <c r="L26" s="135"/>
      <c r="M26" s="135"/>
      <c r="N26" s="74"/>
      <c r="O26" s="115" t="s">
        <v>598</v>
      </c>
      <c r="P26" s="42"/>
    </row>
    <row r="27" spans="1:16" x14ac:dyDescent="0.3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x14ac:dyDescent="0.3">
      <c r="A28" s="101"/>
      <c r="B28" s="107" t="s">
        <v>432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 x14ac:dyDescent="0.3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3">
      <c r="A30" s="73"/>
      <c r="B30" s="73"/>
      <c r="C30" s="109" t="s">
        <v>436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3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3">
      <c r="A32" s="101"/>
      <c r="B32" s="101"/>
      <c r="C32" s="110" t="s">
        <v>620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3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3">
      <c r="A34" s="73"/>
      <c r="B34" s="73"/>
      <c r="C34" s="73"/>
      <c r="D34" s="109" t="s">
        <v>418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 x14ac:dyDescent="0.3">
      <c r="A35" s="73"/>
      <c r="B35" s="73"/>
      <c r="C35" s="73"/>
      <c r="D35" s="109" t="s">
        <v>724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3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3">
      <c r="A37" s="115"/>
      <c r="B37" s="73"/>
      <c r="C37" s="73"/>
      <c r="D37" s="109"/>
      <c r="E37" s="112" t="s">
        <v>417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599</v>
      </c>
      <c r="P37" s="42"/>
    </row>
    <row r="38" spans="1:16" x14ac:dyDescent="0.3">
      <c r="A38" s="73"/>
      <c r="B38" s="73"/>
      <c r="C38" s="73"/>
      <c r="D38" s="73"/>
      <c r="E38" s="109"/>
      <c r="F38" s="113" t="s">
        <v>35</v>
      </c>
      <c r="G38" s="113" t="s">
        <v>439</v>
      </c>
      <c r="H38" s="36">
        <v>564129293.4360013</v>
      </c>
      <c r="I38" s="130"/>
      <c r="J38" s="130"/>
      <c r="K38" s="130"/>
      <c r="L38" s="130"/>
      <c r="M38" s="130"/>
      <c r="N38" s="74"/>
      <c r="O38" s="73"/>
      <c r="P38" s="42"/>
    </row>
    <row r="39" spans="1:16" x14ac:dyDescent="0.3">
      <c r="A39" s="73"/>
      <c r="B39" s="73"/>
      <c r="C39" s="73"/>
      <c r="D39" s="73"/>
      <c r="E39" s="73"/>
      <c r="F39" s="115" t="s">
        <v>36</v>
      </c>
      <c r="G39" s="115" t="s">
        <v>439</v>
      </c>
      <c r="H39" s="37">
        <v>79996397.336676508</v>
      </c>
      <c r="I39" s="130"/>
      <c r="J39" s="130"/>
      <c r="K39" s="130"/>
      <c r="L39" s="130"/>
      <c r="M39" s="130"/>
      <c r="N39" s="74"/>
      <c r="O39" s="73"/>
      <c r="P39" s="42"/>
    </row>
    <row r="40" spans="1:16" x14ac:dyDescent="0.3">
      <c r="A40" s="73"/>
      <c r="B40" s="73"/>
      <c r="C40" s="73"/>
      <c r="D40" s="73"/>
      <c r="E40" s="73"/>
      <c r="F40" s="115" t="s">
        <v>37</v>
      </c>
      <c r="G40" s="115" t="s">
        <v>439</v>
      </c>
      <c r="H40" s="37">
        <v>216973680.6075488</v>
      </c>
      <c r="I40" s="130"/>
      <c r="J40" s="130"/>
      <c r="K40" s="130"/>
      <c r="L40" s="130"/>
      <c r="M40" s="130"/>
      <c r="N40" s="74"/>
      <c r="O40" s="73"/>
      <c r="P40" s="42"/>
    </row>
    <row r="41" spans="1:16" x14ac:dyDescent="0.3">
      <c r="A41" s="73"/>
      <c r="B41" s="73"/>
      <c r="C41" s="73"/>
      <c r="D41" s="73"/>
      <c r="E41" s="73"/>
      <c r="F41" s="115" t="s">
        <v>38</v>
      </c>
      <c r="G41" s="115" t="s">
        <v>439</v>
      </c>
      <c r="H41" s="37">
        <v>246540739.56499508</v>
      </c>
      <c r="I41" s="130"/>
      <c r="J41" s="130"/>
      <c r="K41" s="130"/>
      <c r="L41" s="130"/>
      <c r="M41" s="130"/>
      <c r="N41" s="74"/>
      <c r="O41" s="73"/>
      <c r="P41" s="42"/>
    </row>
    <row r="42" spans="1:16" x14ac:dyDescent="0.3">
      <c r="A42" s="73"/>
      <c r="B42" s="73"/>
      <c r="C42" s="73"/>
      <c r="D42" s="73"/>
      <c r="E42" s="73"/>
      <c r="F42" s="117" t="s">
        <v>39</v>
      </c>
      <c r="G42" s="117" t="s">
        <v>439</v>
      </c>
      <c r="H42" s="38">
        <v>0</v>
      </c>
      <c r="I42" s="130"/>
      <c r="J42" s="130"/>
      <c r="K42" s="130"/>
      <c r="L42" s="130"/>
      <c r="M42" s="130"/>
      <c r="N42" s="74"/>
      <c r="O42" s="73"/>
      <c r="P42" s="42"/>
    </row>
    <row r="43" spans="1:16" x14ac:dyDescent="0.3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x14ac:dyDescent="0.3">
      <c r="A44" s="101"/>
      <c r="B44" s="101"/>
      <c r="C44" s="110" t="s">
        <v>621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 x14ac:dyDescent="0.3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3">
      <c r="A46" s="73"/>
      <c r="B46" s="73"/>
      <c r="C46" s="73"/>
      <c r="D46" s="109" t="s">
        <v>419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 x14ac:dyDescent="0.3">
      <c r="A47" s="73"/>
      <c r="B47" s="73"/>
      <c r="C47" s="73"/>
      <c r="D47" s="109" t="s">
        <v>707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 x14ac:dyDescent="0.3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 x14ac:dyDescent="0.3">
      <c r="A49" s="115"/>
      <c r="B49" s="73"/>
      <c r="C49" s="73"/>
      <c r="D49" s="73"/>
      <c r="E49" s="115" t="s">
        <v>42</v>
      </c>
      <c r="F49" s="73"/>
      <c r="G49" s="115" t="s">
        <v>439</v>
      </c>
      <c r="H49" s="37">
        <v>126491812.681023</v>
      </c>
      <c r="I49" s="143" t="s">
        <v>314</v>
      </c>
      <c r="J49" s="130"/>
      <c r="K49" s="130"/>
      <c r="L49" s="130"/>
      <c r="M49" s="130"/>
      <c r="N49" s="74"/>
      <c r="O49" s="144" t="s">
        <v>568</v>
      </c>
      <c r="P49" s="42"/>
    </row>
    <row r="50" spans="1:16" x14ac:dyDescent="0.3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x14ac:dyDescent="0.3">
      <c r="A51" s="101"/>
      <c r="B51" s="107" t="s">
        <v>433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 x14ac:dyDescent="0.3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3">
      <c r="A53" s="73"/>
      <c r="B53" s="73"/>
      <c r="C53" s="109" t="s">
        <v>701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3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3">
      <c r="A55" s="101"/>
      <c r="B55" s="101"/>
      <c r="C55" s="110" t="s">
        <v>622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 x14ac:dyDescent="0.3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 x14ac:dyDescent="0.3">
      <c r="A57" s="73"/>
      <c r="B57" s="73"/>
      <c r="C57" s="73"/>
      <c r="D57" s="109" t="s">
        <v>709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x14ac:dyDescent="0.3">
      <c r="A58" s="73"/>
      <c r="B58" s="73"/>
      <c r="C58" s="73"/>
      <c r="D58" s="109" t="s">
        <v>702</v>
      </c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3"/>
      <c r="P58" s="42"/>
    </row>
    <row r="59" spans="1:16" x14ac:dyDescent="0.3">
      <c r="A59" s="73"/>
      <c r="B59" s="73"/>
      <c r="C59" s="73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3"/>
      <c r="P59" s="42"/>
    </row>
    <row r="60" spans="1:16" x14ac:dyDescent="0.3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74"/>
      <c r="K60" s="74"/>
      <c r="L60" s="74"/>
      <c r="M60" s="74"/>
      <c r="N60" s="74"/>
      <c r="O60" s="115" t="s">
        <v>569</v>
      </c>
      <c r="P60" s="42"/>
    </row>
    <row r="61" spans="1:16" x14ac:dyDescent="0.3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7448</v>
      </c>
      <c r="I61" s="130"/>
      <c r="J61" s="130"/>
      <c r="K61" s="130"/>
      <c r="L61" s="130"/>
      <c r="M61" s="130"/>
      <c r="N61" s="74"/>
      <c r="O61" s="73"/>
      <c r="P61" s="42"/>
    </row>
    <row r="62" spans="1:16" x14ac:dyDescent="0.3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442000</v>
      </c>
      <c r="I62" s="130"/>
      <c r="J62" s="130"/>
      <c r="K62" s="130"/>
      <c r="L62" s="130"/>
      <c r="M62" s="130"/>
      <c r="N62" s="74"/>
      <c r="O62" s="73"/>
      <c r="P62" s="42"/>
    </row>
    <row r="63" spans="1:16" x14ac:dyDescent="0.3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198165</v>
      </c>
      <c r="I63" s="130"/>
      <c r="J63" s="130"/>
      <c r="K63" s="130"/>
      <c r="L63" s="130"/>
      <c r="M63" s="130"/>
      <c r="N63" s="74"/>
      <c r="O63" s="73"/>
      <c r="P63" s="42"/>
    </row>
    <row r="64" spans="1:16" x14ac:dyDescent="0.3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2727.8220000000001</v>
      </c>
      <c r="I64" s="130"/>
      <c r="J64" s="130"/>
      <c r="K64" s="130"/>
      <c r="L64" s="130"/>
      <c r="M64" s="130"/>
      <c r="N64" s="74"/>
      <c r="O64" s="73"/>
      <c r="P64" s="42"/>
    </row>
    <row r="65" spans="1:16" x14ac:dyDescent="0.3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4957.2</v>
      </c>
      <c r="I65" s="130"/>
      <c r="J65" s="130"/>
      <c r="K65" s="130"/>
      <c r="L65" s="130"/>
      <c r="M65" s="130"/>
      <c r="N65" s="74"/>
      <c r="O65" s="73"/>
      <c r="P65" s="42"/>
    </row>
    <row r="66" spans="1:16" x14ac:dyDescent="0.3">
      <c r="A66" s="73"/>
      <c r="B66" s="73"/>
      <c r="C66" s="73"/>
      <c r="D66" s="73"/>
      <c r="E66" s="73"/>
      <c r="F66" s="115" t="s">
        <v>53</v>
      </c>
      <c r="G66" s="115" t="s">
        <v>48</v>
      </c>
      <c r="H66" s="37">
        <v>6391.3</v>
      </c>
      <c r="I66" s="130"/>
      <c r="J66" s="130"/>
      <c r="K66" s="130"/>
      <c r="L66" s="130"/>
      <c r="M66" s="130"/>
      <c r="N66" s="74"/>
      <c r="O66" s="73"/>
      <c r="P66" s="42"/>
    </row>
    <row r="67" spans="1:16" x14ac:dyDescent="0.3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1091923</v>
      </c>
      <c r="I67" s="130"/>
      <c r="J67" s="130"/>
      <c r="K67" s="130"/>
      <c r="L67" s="130"/>
      <c r="M67" s="130"/>
      <c r="N67" s="74"/>
      <c r="O67" s="73"/>
      <c r="P67" s="42"/>
    </row>
    <row r="68" spans="1:16" x14ac:dyDescent="0.3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6864</v>
      </c>
      <c r="I68" s="130"/>
      <c r="J68" s="130"/>
      <c r="K68" s="130"/>
      <c r="L68" s="130"/>
      <c r="M68" s="130"/>
      <c r="N68" s="74"/>
      <c r="O68" s="73"/>
      <c r="P68" s="42"/>
    </row>
    <row r="69" spans="1:16" x14ac:dyDescent="0.3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3328</v>
      </c>
      <c r="I69" s="130"/>
      <c r="J69" s="130"/>
      <c r="K69" s="130"/>
      <c r="L69" s="130"/>
      <c r="M69" s="130"/>
      <c r="N69" s="74"/>
      <c r="O69" s="73"/>
      <c r="P69" s="42"/>
    </row>
    <row r="70" spans="1:16" x14ac:dyDescent="0.3">
      <c r="A70" s="73"/>
      <c r="B70" s="73"/>
      <c r="C70" s="73"/>
      <c r="D70" s="73"/>
      <c r="E70" s="73"/>
      <c r="F70" s="115" t="s">
        <v>57</v>
      </c>
      <c r="G70" s="115" t="s">
        <v>48</v>
      </c>
      <c r="H70" s="37">
        <v>1579</v>
      </c>
      <c r="I70" s="130"/>
      <c r="J70" s="130"/>
      <c r="K70" s="130"/>
      <c r="L70" s="130"/>
      <c r="M70" s="130"/>
      <c r="N70" s="74"/>
      <c r="O70" s="73"/>
      <c r="P70" s="42"/>
    </row>
    <row r="71" spans="1:16" x14ac:dyDescent="0.3">
      <c r="A71" s="73"/>
      <c r="B71" s="73"/>
      <c r="C71" s="73"/>
      <c r="D71" s="73"/>
      <c r="E71" s="73"/>
      <c r="F71" s="115" t="s">
        <v>58</v>
      </c>
      <c r="G71" s="115" t="s">
        <v>48</v>
      </c>
      <c r="H71" s="37">
        <v>11751</v>
      </c>
      <c r="I71" s="130"/>
      <c r="J71" s="130"/>
      <c r="K71" s="130"/>
      <c r="L71" s="130"/>
      <c r="M71" s="130"/>
      <c r="N71" s="74"/>
      <c r="O71" s="73"/>
      <c r="P71" s="42"/>
    </row>
    <row r="72" spans="1:16" x14ac:dyDescent="0.3">
      <c r="A72" s="73"/>
      <c r="B72" s="73"/>
      <c r="C72" s="73"/>
      <c r="D72" s="73"/>
      <c r="E72" s="73"/>
      <c r="F72" s="115" t="s">
        <v>59</v>
      </c>
      <c r="G72" s="115" t="s">
        <v>48</v>
      </c>
      <c r="H72" s="37">
        <v>37881</v>
      </c>
      <c r="I72" s="130"/>
      <c r="J72" s="130"/>
      <c r="K72" s="130"/>
      <c r="L72" s="130"/>
      <c r="M72" s="130"/>
      <c r="N72" s="74"/>
      <c r="O72" s="73"/>
      <c r="P72" s="42"/>
    </row>
    <row r="73" spans="1:16" x14ac:dyDescent="0.3">
      <c r="A73" s="73"/>
      <c r="B73" s="73"/>
      <c r="C73" s="73"/>
      <c r="D73" s="73"/>
      <c r="E73" s="73"/>
      <c r="F73" s="115" t="s">
        <v>60</v>
      </c>
      <c r="G73" s="115" t="s">
        <v>48</v>
      </c>
      <c r="H73" s="37">
        <v>858</v>
      </c>
      <c r="I73" s="130"/>
      <c r="J73" s="130"/>
      <c r="K73" s="130"/>
      <c r="L73" s="130"/>
      <c r="M73" s="130"/>
      <c r="N73" s="74"/>
      <c r="O73" s="73"/>
      <c r="P73" s="42"/>
    </row>
    <row r="74" spans="1:16" x14ac:dyDescent="0.3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16591</v>
      </c>
      <c r="I74" s="130"/>
      <c r="J74" s="130"/>
      <c r="K74" s="130"/>
      <c r="L74" s="130"/>
      <c r="M74" s="130"/>
      <c r="N74" s="74"/>
      <c r="O74" s="73"/>
      <c r="P74" s="42"/>
    </row>
    <row r="75" spans="1:16" x14ac:dyDescent="0.3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0</v>
      </c>
      <c r="I75" s="130"/>
      <c r="J75" s="130"/>
      <c r="K75" s="130"/>
      <c r="L75" s="130"/>
      <c r="M75" s="130"/>
      <c r="N75" s="74"/>
      <c r="O75" s="73"/>
      <c r="P75" s="42"/>
    </row>
    <row r="76" spans="1:16" x14ac:dyDescent="0.3">
      <c r="A76" s="73"/>
      <c r="B76" s="73"/>
      <c r="C76" s="73"/>
      <c r="D76" s="73"/>
      <c r="E76" s="73"/>
      <c r="F76" s="115" t="s">
        <v>428</v>
      </c>
      <c r="G76" s="115" t="s">
        <v>48</v>
      </c>
      <c r="H76" s="37">
        <v>0</v>
      </c>
      <c r="I76" s="130"/>
      <c r="J76" s="130"/>
      <c r="K76" s="130"/>
      <c r="L76" s="130"/>
      <c r="M76" s="130"/>
      <c r="N76" s="74"/>
      <c r="O76" s="73"/>
      <c r="P76" s="42"/>
    </row>
    <row r="77" spans="1:16" x14ac:dyDescent="0.3">
      <c r="A77" s="73"/>
      <c r="B77" s="73"/>
      <c r="C77" s="73"/>
      <c r="D77" s="73"/>
      <c r="E77" s="73"/>
      <c r="F77" s="115" t="s">
        <v>63</v>
      </c>
      <c r="G77" s="115" t="s">
        <v>48</v>
      </c>
      <c r="H77" s="37">
        <v>0</v>
      </c>
      <c r="I77" s="130"/>
      <c r="J77" s="130"/>
      <c r="K77" s="130"/>
      <c r="L77" s="130"/>
      <c r="M77" s="130"/>
      <c r="N77" s="74"/>
      <c r="O77" s="73"/>
      <c r="P77" s="42"/>
    </row>
    <row r="78" spans="1:16" x14ac:dyDescent="0.3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213168</v>
      </c>
      <c r="I78" s="130"/>
      <c r="J78" s="130"/>
      <c r="K78" s="130"/>
      <c r="L78" s="130"/>
      <c r="M78" s="130"/>
      <c r="N78" s="74"/>
      <c r="O78" s="73"/>
      <c r="P78" s="42"/>
    </row>
    <row r="79" spans="1:16" x14ac:dyDescent="0.3">
      <c r="A79" s="73"/>
      <c r="B79" s="73"/>
      <c r="C79" s="73"/>
      <c r="D79" s="73"/>
      <c r="E79" s="73"/>
      <c r="F79" s="115" t="s">
        <v>65</v>
      </c>
      <c r="G79" s="115" t="s">
        <v>48</v>
      </c>
      <c r="H79" s="37">
        <v>0</v>
      </c>
      <c r="I79" s="130"/>
      <c r="J79" s="130"/>
      <c r="K79" s="130"/>
      <c r="L79" s="130"/>
      <c r="M79" s="130"/>
      <c r="N79" s="74"/>
      <c r="O79" s="73"/>
      <c r="P79" s="42"/>
    </row>
    <row r="80" spans="1:16" x14ac:dyDescent="0.3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6617.3</v>
      </c>
      <c r="I80" s="130"/>
      <c r="J80" s="130"/>
      <c r="K80" s="130"/>
      <c r="L80" s="130"/>
      <c r="M80" s="130"/>
      <c r="N80" s="74"/>
      <c r="O80" s="73"/>
      <c r="P80" s="42"/>
    </row>
    <row r="81" spans="1:16" x14ac:dyDescent="0.3">
      <c r="A81" s="73"/>
      <c r="B81" s="73"/>
      <c r="C81" s="73"/>
      <c r="D81" s="73"/>
      <c r="E81" s="73"/>
      <c r="F81" s="115" t="s">
        <v>67</v>
      </c>
      <c r="G81" s="115" t="s">
        <v>48</v>
      </c>
      <c r="H81" s="37">
        <v>0</v>
      </c>
      <c r="I81" s="130"/>
      <c r="J81" s="130"/>
      <c r="K81" s="130"/>
      <c r="L81" s="130"/>
      <c r="M81" s="130"/>
      <c r="N81" s="74"/>
      <c r="O81" s="73"/>
      <c r="P81" s="42"/>
    </row>
    <row r="82" spans="1:16" x14ac:dyDescent="0.3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20</v>
      </c>
      <c r="I82" s="130"/>
      <c r="J82" s="130"/>
      <c r="K82" s="130"/>
      <c r="L82" s="130"/>
      <c r="M82" s="130"/>
      <c r="N82" s="74"/>
      <c r="O82" s="73"/>
      <c r="P82" s="42"/>
    </row>
    <row r="83" spans="1:16" x14ac:dyDescent="0.3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697</v>
      </c>
      <c r="I83" s="130"/>
      <c r="J83" s="130"/>
      <c r="K83" s="130"/>
      <c r="L83" s="130"/>
      <c r="M83" s="130"/>
      <c r="N83" s="74"/>
      <c r="O83" s="73"/>
      <c r="P83" s="42"/>
    </row>
    <row r="84" spans="1:16" x14ac:dyDescent="0.3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4133</v>
      </c>
      <c r="I84" s="130"/>
      <c r="J84" s="130"/>
      <c r="K84" s="130"/>
      <c r="L84" s="130"/>
      <c r="M84" s="130"/>
      <c r="N84" s="74"/>
      <c r="O84" s="73"/>
      <c r="P84" s="42"/>
    </row>
    <row r="85" spans="1:16" x14ac:dyDescent="0.3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140</v>
      </c>
      <c r="I85" s="130"/>
      <c r="J85" s="130"/>
      <c r="K85" s="130"/>
      <c r="L85" s="130"/>
      <c r="M85" s="130"/>
      <c r="N85" s="74"/>
      <c r="O85" s="73"/>
      <c r="P85" s="42"/>
    </row>
    <row r="86" spans="1:16" x14ac:dyDescent="0.3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8698</v>
      </c>
      <c r="I86" s="130"/>
      <c r="J86" s="130"/>
      <c r="K86" s="130"/>
      <c r="L86" s="130"/>
      <c r="M86" s="130"/>
      <c r="N86" s="74"/>
      <c r="O86" s="73"/>
      <c r="P86" s="42"/>
    </row>
    <row r="87" spans="1:16" x14ac:dyDescent="0.3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7141</v>
      </c>
      <c r="I87" s="130"/>
      <c r="J87" s="130"/>
      <c r="K87" s="130"/>
      <c r="L87" s="130"/>
      <c r="M87" s="130"/>
      <c r="N87" s="74"/>
      <c r="O87" s="73"/>
      <c r="P87" s="42"/>
    </row>
    <row r="88" spans="1:16" x14ac:dyDescent="0.3">
      <c r="A88" s="73"/>
      <c r="B88" s="73"/>
      <c r="C88" s="73"/>
      <c r="D88" s="73"/>
      <c r="E88" s="73"/>
      <c r="F88" s="115" t="s">
        <v>74</v>
      </c>
      <c r="G88" s="115" t="s">
        <v>48</v>
      </c>
      <c r="H88" s="37">
        <v>23664</v>
      </c>
      <c r="I88" s="130"/>
      <c r="J88" s="130"/>
      <c r="K88" s="130"/>
      <c r="L88" s="130"/>
      <c r="M88" s="130"/>
      <c r="N88" s="74"/>
      <c r="O88" s="73"/>
      <c r="P88" s="42"/>
    </row>
    <row r="89" spans="1:16" x14ac:dyDescent="0.3">
      <c r="A89" s="73"/>
      <c r="B89" s="73"/>
      <c r="C89" s="73"/>
      <c r="D89" s="73"/>
      <c r="E89" s="73"/>
      <c r="F89" s="115" t="s">
        <v>75</v>
      </c>
      <c r="G89" s="115" t="s">
        <v>48</v>
      </c>
      <c r="H89" s="37">
        <v>21</v>
      </c>
      <c r="I89" s="130"/>
      <c r="J89" s="130"/>
      <c r="K89" s="130"/>
      <c r="L89" s="130"/>
      <c r="M89" s="130"/>
      <c r="N89" s="74"/>
      <c r="O89" s="73"/>
      <c r="P89" s="42"/>
    </row>
    <row r="90" spans="1:16" x14ac:dyDescent="0.3">
      <c r="A90" s="73"/>
      <c r="B90" s="73"/>
      <c r="C90" s="73"/>
      <c r="D90" s="73"/>
      <c r="E90" s="73"/>
      <c r="F90" s="115" t="s">
        <v>76</v>
      </c>
      <c r="G90" s="115" t="s">
        <v>48</v>
      </c>
      <c r="H90" s="37">
        <v>0</v>
      </c>
      <c r="I90" s="130"/>
      <c r="J90" s="130"/>
      <c r="K90" s="130"/>
      <c r="L90" s="130"/>
      <c r="M90" s="130"/>
      <c r="N90" s="74"/>
      <c r="O90" s="73"/>
      <c r="P90" s="42"/>
    </row>
    <row r="91" spans="1:16" x14ac:dyDescent="0.3">
      <c r="A91" s="73"/>
      <c r="B91" s="73"/>
      <c r="C91" s="73"/>
      <c r="D91" s="73"/>
      <c r="E91" s="73"/>
      <c r="F91" s="115" t="s">
        <v>77</v>
      </c>
      <c r="G91" s="115" t="s">
        <v>48</v>
      </c>
      <c r="H91" s="37">
        <v>0</v>
      </c>
      <c r="I91" s="130"/>
      <c r="J91" s="130"/>
      <c r="K91" s="130"/>
      <c r="L91" s="130"/>
      <c r="M91" s="130"/>
      <c r="N91" s="74"/>
      <c r="O91" s="73"/>
      <c r="P91" s="42"/>
    </row>
    <row r="92" spans="1:16" x14ac:dyDescent="0.3">
      <c r="A92" s="73"/>
      <c r="B92" s="73"/>
      <c r="C92" s="73"/>
      <c r="D92" s="73"/>
      <c r="E92" s="73"/>
      <c r="F92" s="115" t="s">
        <v>78</v>
      </c>
      <c r="G92" s="115" t="s">
        <v>48</v>
      </c>
      <c r="H92" s="37">
        <v>0</v>
      </c>
      <c r="I92" s="130"/>
      <c r="J92" s="130"/>
      <c r="K92" s="130"/>
      <c r="L92" s="130"/>
      <c r="M92" s="130"/>
      <c r="N92" s="74"/>
      <c r="O92" s="73"/>
      <c r="P92" s="42"/>
    </row>
    <row r="93" spans="1:16" x14ac:dyDescent="0.3">
      <c r="A93" s="73"/>
      <c r="B93" s="73"/>
      <c r="C93" s="73"/>
      <c r="D93" s="73"/>
      <c r="E93" s="73"/>
      <c r="F93" s="115" t="s">
        <v>79</v>
      </c>
      <c r="G93" s="115" t="s">
        <v>48</v>
      </c>
      <c r="H93" s="37">
        <v>0</v>
      </c>
      <c r="I93" s="130"/>
      <c r="J93" s="130"/>
      <c r="K93" s="130"/>
      <c r="L93" s="130"/>
      <c r="M93" s="130"/>
      <c r="N93" s="74"/>
      <c r="O93" s="73"/>
      <c r="P93" s="42"/>
    </row>
    <row r="94" spans="1:16" x14ac:dyDescent="0.3">
      <c r="A94" s="73"/>
      <c r="B94" s="73"/>
      <c r="C94" s="73"/>
      <c r="D94" s="73"/>
      <c r="E94" s="73"/>
      <c r="F94" s="115" t="s">
        <v>80</v>
      </c>
      <c r="G94" s="115" t="s">
        <v>48</v>
      </c>
      <c r="H94" s="37">
        <v>0</v>
      </c>
      <c r="I94" s="130"/>
      <c r="J94" s="130"/>
      <c r="K94" s="130"/>
      <c r="L94" s="130"/>
      <c r="M94" s="130"/>
      <c r="N94" s="74"/>
      <c r="O94" s="73"/>
      <c r="P94" s="42"/>
    </row>
    <row r="95" spans="1:16" x14ac:dyDescent="0.3">
      <c r="A95" s="73"/>
      <c r="B95" s="73"/>
      <c r="C95" s="73"/>
      <c r="D95" s="73"/>
      <c r="E95" s="73"/>
      <c r="F95" s="115" t="s">
        <v>81</v>
      </c>
      <c r="G95" s="115" t="s">
        <v>48</v>
      </c>
      <c r="H95" s="37">
        <v>0</v>
      </c>
      <c r="I95" s="130"/>
      <c r="J95" s="130"/>
      <c r="K95" s="130"/>
      <c r="L95" s="130"/>
      <c r="M95" s="130"/>
      <c r="N95" s="74"/>
      <c r="O95" s="73"/>
      <c r="P95" s="42"/>
    </row>
    <row r="96" spans="1:16" x14ac:dyDescent="0.3">
      <c r="A96" s="73"/>
      <c r="B96" s="73"/>
      <c r="C96" s="73"/>
      <c r="D96" s="73"/>
      <c r="E96" s="73"/>
      <c r="F96" s="115" t="s">
        <v>82</v>
      </c>
      <c r="G96" s="115" t="s">
        <v>48</v>
      </c>
      <c r="H96" s="37">
        <v>0</v>
      </c>
      <c r="I96" s="130"/>
      <c r="J96" s="130"/>
      <c r="K96" s="130"/>
      <c r="L96" s="130"/>
      <c r="M96" s="130"/>
      <c r="N96" s="74"/>
      <c r="O96" s="73"/>
      <c r="P96" s="42"/>
    </row>
    <row r="97" spans="1:16" x14ac:dyDescent="0.3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38122</v>
      </c>
      <c r="I97" s="130"/>
      <c r="J97" s="130"/>
      <c r="K97" s="130"/>
      <c r="L97" s="130"/>
      <c r="M97" s="130"/>
      <c r="N97" s="74"/>
      <c r="O97" s="73"/>
      <c r="P97" s="42"/>
    </row>
    <row r="98" spans="1:16" x14ac:dyDescent="0.3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12901</v>
      </c>
      <c r="I98" s="130"/>
      <c r="J98" s="130"/>
      <c r="K98" s="130"/>
      <c r="L98" s="130"/>
      <c r="M98" s="130"/>
      <c r="N98" s="74"/>
      <c r="O98" s="73"/>
      <c r="P98" s="42"/>
    </row>
    <row r="99" spans="1:16" x14ac:dyDescent="0.3">
      <c r="A99" s="73"/>
      <c r="B99" s="73"/>
      <c r="C99" s="73"/>
      <c r="D99" s="73"/>
      <c r="E99" s="73"/>
      <c r="F99" s="115" t="s">
        <v>85</v>
      </c>
      <c r="G99" s="115" t="s">
        <v>48</v>
      </c>
      <c r="H99" s="37">
        <v>0</v>
      </c>
      <c r="I99" s="130"/>
      <c r="J99" s="130"/>
      <c r="K99" s="130"/>
      <c r="L99" s="130"/>
      <c r="M99" s="130"/>
      <c r="N99" s="74"/>
      <c r="O99" s="73"/>
      <c r="P99" s="42"/>
    </row>
    <row r="100" spans="1:16" x14ac:dyDescent="0.3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>
        <v>0</v>
      </c>
      <c r="I100" s="130"/>
      <c r="J100" s="130"/>
      <c r="K100" s="130"/>
      <c r="L100" s="130"/>
      <c r="M100" s="130"/>
      <c r="N100" s="74"/>
      <c r="O100" s="73"/>
      <c r="P100" s="42"/>
    </row>
    <row r="101" spans="1:16" x14ac:dyDescent="0.3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2808</v>
      </c>
      <c r="I101" s="130"/>
      <c r="J101" s="130"/>
      <c r="K101" s="130"/>
      <c r="L101" s="130"/>
      <c r="M101" s="130"/>
      <c r="N101" s="74"/>
      <c r="O101" s="73"/>
      <c r="P101" s="42"/>
    </row>
    <row r="102" spans="1:16" x14ac:dyDescent="0.3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101</v>
      </c>
      <c r="I102" s="130"/>
      <c r="J102" s="130"/>
      <c r="K102" s="130"/>
      <c r="L102" s="130"/>
      <c r="M102" s="130"/>
      <c r="N102" s="74"/>
      <c r="O102" s="73"/>
      <c r="P102" s="42"/>
    </row>
    <row r="103" spans="1:16" x14ac:dyDescent="0.3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>
        <v>0</v>
      </c>
      <c r="I103" s="130"/>
      <c r="J103" s="130"/>
      <c r="K103" s="130"/>
      <c r="L103" s="130"/>
      <c r="M103" s="130"/>
      <c r="N103" s="74"/>
      <c r="O103" s="73"/>
      <c r="P103" s="42"/>
    </row>
    <row r="104" spans="1:16" x14ac:dyDescent="0.3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>
        <v>0</v>
      </c>
      <c r="I104" s="130"/>
      <c r="J104" s="130"/>
      <c r="K104" s="130"/>
      <c r="L104" s="130"/>
      <c r="M104" s="130"/>
      <c r="N104" s="74"/>
      <c r="O104" s="73"/>
      <c r="P104" s="42"/>
    </row>
    <row r="105" spans="1:16" x14ac:dyDescent="0.3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29358</v>
      </c>
      <c r="I105" s="130"/>
      <c r="J105" s="130"/>
      <c r="K105" s="130"/>
      <c r="L105" s="130"/>
      <c r="M105" s="130"/>
      <c r="N105" s="74"/>
      <c r="O105" s="73"/>
      <c r="P105" s="42"/>
    </row>
    <row r="106" spans="1:16" x14ac:dyDescent="0.3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431</v>
      </c>
      <c r="I106" s="130"/>
      <c r="J106" s="130"/>
      <c r="K106" s="130"/>
      <c r="L106" s="130"/>
      <c r="M106" s="130"/>
      <c r="N106" s="74"/>
      <c r="O106" s="73"/>
      <c r="P106" s="42"/>
    </row>
    <row r="107" spans="1:16" x14ac:dyDescent="0.3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>
        <v>0</v>
      </c>
      <c r="I107" s="130"/>
      <c r="J107" s="130"/>
      <c r="K107" s="130"/>
      <c r="L107" s="130"/>
      <c r="M107" s="130"/>
      <c r="N107" s="74"/>
      <c r="O107" s="73"/>
      <c r="P107" s="42"/>
    </row>
    <row r="108" spans="1:16" x14ac:dyDescent="0.3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>
        <v>0</v>
      </c>
      <c r="I108" s="130"/>
      <c r="J108" s="130"/>
      <c r="K108" s="130"/>
      <c r="L108" s="130"/>
      <c r="M108" s="130"/>
      <c r="N108" s="74"/>
      <c r="O108" s="73"/>
      <c r="P108" s="42"/>
    </row>
    <row r="109" spans="1:16" x14ac:dyDescent="0.3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767.17</v>
      </c>
      <c r="I109" s="130"/>
      <c r="J109" s="130"/>
      <c r="K109" s="130"/>
      <c r="L109" s="130"/>
      <c r="M109" s="130"/>
      <c r="N109" s="74"/>
      <c r="O109" s="73"/>
      <c r="P109" s="42"/>
    </row>
    <row r="110" spans="1:16" x14ac:dyDescent="0.3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63.135000000000005</v>
      </c>
      <c r="I110" s="130"/>
      <c r="J110" s="130"/>
      <c r="K110" s="130"/>
      <c r="L110" s="130"/>
      <c r="M110" s="130"/>
      <c r="N110" s="74"/>
      <c r="O110" s="73"/>
      <c r="P110" s="42"/>
    </row>
    <row r="111" spans="1:16" x14ac:dyDescent="0.3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34</v>
      </c>
      <c r="I111" s="130"/>
      <c r="J111" s="130"/>
      <c r="K111" s="130"/>
      <c r="L111" s="130"/>
      <c r="M111" s="130"/>
      <c r="N111" s="74"/>
      <c r="O111" s="73"/>
      <c r="P111" s="42"/>
    </row>
    <row r="112" spans="1:16" x14ac:dyDescent="0.3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>
        <v>0</v>
      </c>
      <c r="I112" s="130"/>
      <c r="J112" s="130"/>
      <c r="K112" s="130"/>
      <c r="L112" s="130"/>
      <c r="M112" s="130"/>
      <c r="N112" s="74"/>
      <c r="O112" s="73"/>
      <c r="P112" s="42"/>
    </row>
    <row r="113" spans="1:16" x14ac:dyDescent="0.3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>
        <v>0</v>
      </c>
      <c r="I113" s="130"/>
      <c r="J113" s="130"/>
      <c r="K113" s="130"/>
      <c r="L113" s="130"/>
      <c r="M113" s="130"/>
      <c r="N113" s="74"/>
      <c r="O113" s="73"/>
      <c r="P113" s="42"/>
    </row>
    <row r="114" spans="1:16" x14ac:dyDescent="0.3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>
        <v>0</v>
      </c>
      <c r="I114" s="130"/>
      <c r="J114" s="130"/>
      <c r="K114" s="130"/>
      <c r="L114" s="130"/>
      <c r="M114" s="130"/>
      <c r="N114" s="74"/>
      <c r="O114" s="73"/>
      <c r="P114" s="42"/>
    </row>
    <row r="115" spans="1:16" x14ac:dyDescent="0.3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66</v>
      </c>
      <c r="I115" s="130"/>
      <c r="J115" s="130"/>
      <c r="K115" s="130"/>
      <c r="L115" s="130"/>
      <c r="M115" s="130"/>
      <c r="N115" s="74"/>
      <c r="O115" s="73"/>
      <c r="P115" s="42"/>
    </row>
    <row r="116" spans="1:16" x14ac:dyDescent="0.3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296</v>
      </c>
      <c r="I116" s="130"/>
      <c r="J116" s="130"/>
      <c r="K116" s="130"/>
      <c r="L116" s="130"/>
      <c r="M116" s="130"/>
      <c r="N116" s="74"/>
      <c r="O116" s="73"/>
      <c r="P116" s="42"/>
    </row>
    <row r="117" spans="1:16" x14ac:dyDescent="0.3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675</v>
      </c>
      <c r="I117" s="130"/>
      <c r="J117" s="130"/>
      <c r="K117" s="130"/>
      <c r="L117" s="130"/>
      <c r="M117" s="130"/>
      <c r="N117" s="74"/>
      <c r="O117" s="73"/>
      <c r="P117" s="42"/>
    </row>
    <row r="118" spans="1:16" x14ac:dyDescent="0.3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14</v>
      </c>
      <c r="I118" s="130"/>
      <c r="J118" s="130"/>
      <c r="K118" s="130"/>
      <c r="L118" s="130"/>
      <c r="M118" s="130"/>
      <c r="N118" s="74"/>
      <c r="O118" s="73"/>
      <c r="P118" s="42"/>
    </row>
    <row r="119" spans="1:16" x14ac:dyDescent="0.3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>
        <v>0</v>
      </c>
      <c r="I119" s="130"/>
      <c r="J119" s="130"/>
      <c r="K119" s="130"/>
      <c r="L119" s="130"/>
      <c r="M119" s="130"/>
      <c r="N119" s="74"/>
      <c r="O119" s="73"/>
      <c r="P119" s="42"/>
    </row>
    <row r="120" spans="1:16" x14ac:dyDescent="0.3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2</v>
      </c>
      <c r="I120" s="130"/>
      <c r="J120" s="130"/>
      <c r="K120" s="130"/>
      <c r="L120" s="130"/>
      <c r="M120" s="130"/>
      <c r="N120" s="74"/>
      <c r="O120" s="73"/>
      <c r="P120" s="42"/>
    </row>
    <row r="121" spans="1:16" x14ac:dyDescent="0.3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>
        <v>3273</v>
      </c>
      <c r="I121" s="130"/>
      <c r="J121" s="130"/>
      <c r="K121" s="130"/>
      <c r="L121" s="130"/>
      <c r="M121" s="130"/>
      <c r="N121" s="74"/>
      <c r="O121" s="73"/>
      <c r="P121" s="42"/>
    </row>
    <row r="122" spans="1:16" x14ac:dyDescent="0.3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>
        <v>0</v>
      </c>
      <c r="I122" s="130"/>
      <c r="J122" s="130"/>
      <c r="K122" s="130"/>
      <c r="L122" s="130"/>
      <c r="M122" s="130"/>
      <c r="N122" s="74"/>
      <c r="O122" s="73"/>
      <c r="P122" s="42"/>
    </row>
    <row r="123" spans="1:16" x14ac:dyDescent="0.3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>
        <v>0</v>
      </c>
      <c r="I123" s="130"/>
      <c r="J123" s="130"/>
      <c r="K123" s="130"/>
      <c r="L123" s="130"/>
      <c r="M123" s="130"/>
      <c r="N123" s="74"/>
      <c r="O123" s="73"/>
      <c r="P123" s="42"/>
    </row>
    <row r="124" spans="1:16" x14ac:dyDescent="0.3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1</v>
      </c>
      <c r="I124" s="130"/>
      <c r="J124" s="130"/>
      <c r="K124" s="130"/>
      <c r="L124" s="130"/>
      <c r="M124" s="130"/>
      <c r="N124" s="74"/>
      <c r="O124" s="73"/>
      <c r="P124" s="42"/>
    </row>
    <row r="125" spans="1:16" x14ac:dyDescent="0.3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587</v>
      </c>
      <c r="I125" s="130"/>
      <c r="J125" s="130"/>
      <c r="K125" s="130"/>
      <c r="L125" s="130"/>
      <c r="M125" s="130"/>
      <c r="N125" s="74"/>
      <c r="O125" s="73"/>
      <c r="P125" s="42"/>
    </row>
    <row r="126" spans="1:16" x14ac:dyDescent="0.3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>
        <v>189</v>
      </c>
      <c r="I126" s="130"/>
      <c r="J126" s="130"/>
      <c r="K126" s="130"/>
      <c r="L126" s="130"/>
      <c r="M126" s="130"/>
      <c r="N126" s="74"/>
      <c r="O126" s="73"/>
      <c r="P126" s="42"/>
    </row>
    <row r="127" spans="1:16" x14ac:dyDescent="0.3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>
        <v>0</v>
      </c>
      <c r="I127" s="130"/>
      <c r="J127" s="130"/>
      <c r="K127" s="130"/>
      <c r="L127" s="130"/>
      <c r="M127" s="130"/>
      <c r="N127" s="74"/>
      <c r="O127" s="73"/>
      <c r="P127" s="42"/>
    </row>
    <row r="128" spans="1:16" x14ac:dyDescent="0.3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>
        <v>0</v>
      </c>
      <c r="I128" s="130"/>
      <c r="J128" s="130"/>
      <c r="K128" s="130"/>
      <c r="L128" s="130"/>
      <c r="M128" s="130"/>
      <c r="N128" s="74"/>
      <c r="O128" s="73"/>
      <c r="P128" s="42"/>
    </row>
    <row r="129" spans="1:16" x14ac:dyDescent="0.3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62.1</v>
      </c>
      <c r="I129" s="130"/>
      <c r="J129" s="130"/>
      <c r="K129" s="130"/>
      <c r="L129" s="130"/>
      <c r="M129" s="130"/>
      <c r="N129" s="74"/>
      <c r="O129" s="73"/>
      <c r="P129" s="42"/>
    </row>
    <row r="130" spans="1:16" x14ac:dyDescent="0.3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>
        <v>1382</v>
      </c>
      <c r="I130" s="130"/>
      <c r="J130" s="130"/>
      <c r="K130" s="130"/>
      <c r="L130" s="130"/>
      <c r="M130" s="130"/>
      <c r="N130" s="74"/>
      <c r="O130" s="73"/>
      <c r="P130" s="42"/>
    </row>
    <row r="131" spans="1:16" x14ac:dyDescent="0.3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558</v>
      </c>
      <c r="I131" s="130"/>
      <c r="J131" s="130"/>
      <c r="K131" s="130"/>
      <c r="L131" s="130"/>
      <c r="M131" s="130"/>
      <c r="N131" s="74"/>
      <c r="O131" s="73"/>
      <c r="P131" s="42"/>
    </row>
    <row r="132" spans="1:16" x14ac:dyDescent="0.3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3100</v>
      </c>
      <c r="I132" s="130"/>
      <c r="J132" s="130"/>
      <c r="K132" s="130"/>
      <c r="L132" s="130"/>
      <c r="M132" s="130"/>
      <c r="N132" s="74"/>
      <c r="O132" s="73"/>
      <c r="P132" s="42"/>
    </row>
    <row r="133" spans="1:16" x14ac:dyDescent="0.3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>
        <v>4710</v>
      </c>
      <c r="I133" s="130"/>
      <c r="J133" s="130"/>
      <c r="K133" s="130"/>
      <c r="L133" s="130"/>
      <c r="M133" s="130"/>
      <c r="N133" s="74"/>
      <c r="O133" s="73"/>
      <c r="P133" s="42"/>
    </row>
    <row r="134" spans="1:16" x14ac:dyDescent="0.3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7.93</v>
      </c>
      <c r="I134" s="130"/>
      <c r="J134" s="130"/>
      <c r="K134" s="130"/>
      <c r="L134" s="130"/>
      <c r="M134" s="130"/>
      <c r="N134" s="74"/>
      <c r="O134" s="73"/>
      <c r="P134" s="42"/>
    </row>
    <row r="135" spans="1:16" x14ac:dyDescent="0.3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67.5</v>
      </c>
      <c r="I135" s="130"/>
      <c r="J135" s="130"/>
      <c r="K135" s="130"/>
      <c r="L135" s="130"/>
      <c r="M135" s="130"/>
      <c r="N135" s="74"/>
      <c r="O135" s="73"/>
      <c r="P135" s="42"/>
    </row>
    <row r="136" spans="1:16" x14ac:dyDescent="0.3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0</v>
      </c>
      <c r="I136" s="130"/>
      <c r="J136" s="130"/>
      <c r="K136" s="130"/>
      <c r="L136" s="130"/>
      <c r="M136" s="130"/>
      <c r="N136" s="74"/>
      <c r="O136" s="73"/>
      <c r="P136" s="42"/>
    </row>
    <row r="137" spans="1:16" x14ac:dyDescent="0.3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>
        <v>0</v>
      </c>
      <c r="I137" s="130"/>
      <c r="J137" s="130"/>
      <c r="K137" s="130"/>
      <c r="L137" s="130"/>
      <c r="M137" s="130"/>
      <c r="N137" s="74"/>
      <c r="O137" s="73"/>
      <c r="P137" s="42"/>
    </row>
    <row r="138" spans="1:16" x14ac:dyDescent="0.3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153</v>
      </c>
      <c r="I138" s="130"/>
      <c r="J138" s="130"/>
      <c r="K138" s="130"/>
      <c r="L138" s="130"/>
      <c r="M138" s="130"/>
      <c r="N138" s="74"/>
      <c r="O138" s="73"/>
      <c r="P138" s="42"/>
    </row>
    <row r="139" spans="1:16" x14ac:dyDescent="0.3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>
        <v>856</v>
      </c>
      <c r="I139" s="130"/>
      <c r="J139" s="130"/>
      <c r="K139" s="130"/>
      <c r="L139" s="130"/>
      <c r="M139" s="130"/>
      <c r="N139" s="74"/>
      <c r="O139" s="73"/>
      <c r="P139" s="42"/>
    </row>
    <row r="140" spans="1:16" x14ac:dyDescent="0.3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94</v>
      </c>
      <c r="I140" s="130"/>
      <c r="J140" s="130"/>
      <c r="K140" s="130"/>
      <c r="L140" s="130"/>
      <c r="M140" s="130"/>
      <c r="N140" s="74"/>
      <c r="O140" s="73"/>
      <c r="P140" s="42"/>
    </row>
    <row r="141" spans="1:16" x14ac:dyDescent="0.3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>
        <v>161</v>
      </c>
      <c r="I141" s="130"/>
      <c r="J141" s="130"/>
      <c r="K141" s="130"/>
      <c r="L141" s="130"/>
      <c r="M141" s="130"/>
      <c r="N141" s="74"/>
      <c r="O141" s="73"/>
      <c r="P141" s="42"/>
    </row>
    <row r="142" spans="1:16" x14ac:dyDescent="0.3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>
        <v>0</v>
      </c>
      <c r="I142" s="130"/>
      <c r="J142" s="130"/>
      <c r="K142" s="130"/>
      <c r="L142" s="130"/>
      <c r="M142" s="130"/>
      <c r="N142" s="74"/>
      <c r="O142" s="73"/>
      <c r="P142" s="42"/>
    </row>
    <row r="143" spans="1:16" x14ac:dyDescent="0.3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>
        <v>393</v>
      </c>
      <c r="I143" s="130"/>
      <c r="J143" s="130"/>
      <c r="K143" s="130"/>
      <c r="L143" s="130"/>
      <c r="M143" s="130"/>
      <c r="N143" s="74"/>
      <c r="O143" s="73"/>
      <c r="P143" s="42"/>
    </row>
    <row r="144" spans="1:16" x14ac:dyDescent="0.3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>
        <v>1747</v>
      </c>
      <c r="I144" s="130"/>
      <c r="J144" s="130"/>
      <c r="K144" s="130"/>
      <c r="L144" s="130"/>
      <c r="M144" s="130"/>
      <c r="N144" s="74"/>
      <c r="O144" s="73"/>
      <c r="P144" s="42"/>
    </row>
    <row r="145" spans="1:16" x14ac:dyDescent="0.3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>
        <v>155</v>
      </c>
      <c r="I145" s="130"/>
      <c r="J145" s="130"/>
      <c r="K145" s="130"/>
      <c r="L145" s="130"/>
      <c r="M145" s="130"/>
      <c r="N145" s="74"/>
      <c r="O145" s="73"/>
      <c r="P145" s="42"/>
    </row>
    <row r="146" spans="1:16" x14ac:dyDescent="0.3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x14ac:dyDescent="0.3">
      <c r="A147" s="101"/>
      <c r="B147" s="101"/>
      <c r="C147" s="110" t="s">
        <v>623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 x14ac:dyDescent="0.3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 x14ac:dyDescent="0.3">
      <c r="A149" s="73"/>
      <c r="B149" s="73"/>
      <c r="C149" s="73"/>
      <c r="D149" s="109" t="s">
        <v>708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 x14ac:dyDescent="0.3">
      <c r="A150" s="73"/>
      <c r="B150" s="73"/>
      <c r="C150" s="73"/>
      <c r="D150" s="109"/>
      <c r="E150" s="73"/>
      <c r="F150" s="73"/>
      <c r="G150" s="73"/>
      <c r="H150" s="74"/>
      <c r="I150" s="74"/>
      <c r="J150" s="74"/>
      <c r="K150" s="74"/>
      <c r="L150" s="74"/>
      <c r="M150" s="74"/>
      <c r="N150" s="74"/>
      <c r="O150" s="73"/>
      <c r="P150" s="42"/>
    </row>
    <row r="151" spans="1:16" x14ac:dyDescent="0.3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74"/>
      <c r="K151" s="74"/>
      <c r="L151" s="74"/>
      <c r="M151" s="74"/>
      <c r="N151" s="74"/>
      <c r="O151" s="115" t="s">
        <v>600</v>
      </c>
      <c r="P151" s="42"/>
    </row>
    <row r="152" spans="1:16" x14ac:dyDescent="0.3">
      <c r="A152" s="73"/>
      <c r="B152" s="73"/>
      <c r="C152" s="73"/>
      <c r="D152" s="73"/>
      <c r="E152" s="109"/>
      <c r="F152" s="113" t="s">
        <v>47</v>
      </c>
      <c r="G152" s="113" t="s">
        <v>437</v>
      </c>
      <c r="H152" s="36">
        <v>19440</v>
      </c>
      <c r="I152" s="130"/>
      <c r="J152" s="130"/>
      <c r="K152" s="130"/>
      <c r="L152" s="130"/>
      <c r="M152" s="130"/>
      <c r="N152" s="74"/>
      <c r="O152" s="73"/>
      <c r="P152" s="42"/>
    </row>
    <row r="153" spans="1:16" x14ac:dyDescent="0.3">
      <c r="A153" s="73"/>
      <c r="B153" s="73"/>
      <c r="C153" s="73"/>
      <c r="D153" s="73"/>
      <c r="E153" s="73"/>
      <c r="F153" s="115" t="s">
        <v>49</v>
      </c>
      <c r="G153" s="115" t="s">
        <v>437</v>
      </c>
      <c r="H153" s="37">
        <v>310</v>
      </c>
      <c r="I153" s="130"/>
      <c r="J153" s="130"/>
      <c r="K153" s="130"/>
      <c r="L153" s="130"/>
      <c r="M153" s="130"/>
      <c r="N153" s="74"/>
      <c r="O153" s="73"/>
      <c r="P153" s="42"/>
    </row>
    <row r="154" spans="1:16" x14ac:dyDescent="0.3">
      <c r="A154" s="73"/>
      <c r="B154" s="73"/>
      <c r="C154" s="73"/>
      <c r="D154" s="73"/>
      <c r="E154" s="73"/>
      <c r="F154" s="115" t="s">
        <v>50</v>
      </c>
      <c r="G154" s="115" t="s">
        <v>437</v>
      </c>
      <c r="H154" s="37">
        <v>1880</v>
      </c>
      <c r="I154" s="130"/>
      <c r="J154" s="130"/>
      <c r="K154" s="130"/>
      <c r="L154" s="130"/>
      <c r="M154" s="130"/>
      <c r="N154" s="74"/>
      <c r="O154" s="73"/>
      <c r="P154" s="42"/>
    </row>
    <row r="155" spans="1:16" x14ac:dyDescent="0.3">
      <c r="A155" s="73"/>
      <c r="B155" s="73"/>
      <c r="C155" s="73"/>
      <c r="D155" s="73"/>
      <c r="E155" s="73"/>
      <c r="F155" s="115" t="s">
        <v>51</v>
      </c>
      <c r="G155" s="115" t="s">
        <v>437</v>
      </c>
      <c r="H155" s="37">
        <v>75860</v>
      </c>
      <c r="I155" s="130"/>
      <c r="J155" s="130"/>
      <c r="K155" s="130"/>
      <c r="L155" s="130"/>
      <c r="M155" s="130"/>
      <c r="N155" s="74"/>
      <c r="O155" s="73"/>
      <c r="P155" s="42"/>
    </row>
    <row r="156" spans="1:16" x14ac:dyDescent="0.3">
      <c r="A156" s="73"/>
      <c r="B156" s="73"/>
      <c r="C156" s="73"/>
      <c r="D156" s="73"/>
      <c r="E156" s="73"/>
      <c r="F156" s="115" t="s">
        <v>52</v>
      </c>
      <c r="G156" s="115" t="s">
        <v>437</v>
      </c>
      <c r="H156" s="37">
        <v>67220</v>
      </c>
      <c r="I156" s="130"/>
      <c r="J156" s="130"/>
      <c r="K156" s="130"/>
      <c r="L156" s="130"/>
      <c r="M156" s="130"/>
      <c r="N156" s="74"/>
      <c r="O156" s="73"/>
      <c r="P156" s="42"/>
    </row>
    <row r="157" spans="1:16" x14ac:dyDescent="0.3">
      <c r="A157" s="73"/>
      <c r="B157" s="73"/>
      <c r="C157" s="73"/>
      <c r="D157" s="73"/>
      <c r="E157" s="73"/>
      <c r="F157" s="115" t="s">
        <v>53</v>
      </c>
      <c r="G157" s="115" t="s">
        <v>437</v>
      </c>
      <c r="H157" s="37">
        <v>75860</v>
      </c>
      <c r="I157" s="130"/>
      <c r="J157" s="130"/>
      <c r="K157" s="130"/>
      <c r="L157" s="130"/>
      <c r="M157" s="130"/>
      <c r="N157" s="74"/>
      <c r="O157" s="73"/>
      <c r="P157" s="42"/>
    </row>
    <row r="158" spans="1:16" x14ac:dyDescent="0.3">
      <c r="A158" s="73"/>
      <c r="B158" s="73"/>
      <c r="C158" s="73"/>
      <c r="D158" s="73"/>
      <c r="E158" s="73"/>
      <c r="F158" s="115" t="s">
        <v>54</v>
      </c>
      <c r="G158" s="115" t="s">
        <v>437</v>
      </c>
      <c r="H158" s="37">
        <v>700</v>
      </c>
      <c r="I158" s="130"/>
      <c r="J158" s="130"/>
      <c r="K158" s="130"/>
      <c r="L158" s="130"/>
      <c r="M158" s="130"/>
      <c r="N158" s="74"/>
      <c r="O158" s="73"/>
      <c r="P158" s="42"/>
    </row>
    <row r="159" spans="1:16" x14ac:dyDescent="0.3">
      <c r="A159" s="73"/>
      <c r="B159" s="73"/>
      <c r="C159" s="73"/>
      <c r="D159" s="73"/>
      <c r="E159" s="73"/>
      <c r="F159" s="115" t="s">
        <v>55</v>
      </c>
      <c r="G159" s="115" t="s">
        <v>437</v>
      </c>
      <c r="H159" s="37">
        <v>7940</v>
      </c>
      <c r="I159" s="130"/>
      <c r="J159" s="130"/>
      <c r="K159" s="130"/>
      <c r="L159" s="130"/>
      <c r="M159" s="130"/>
      <c r="N159" s="74"/>
      <c r="O159" s="73"/>
      <c r="P159" s="42"/>
    </row>
    <row r="160" spans="1:16" x14ac:dyDescent="0.3">
      <c r="A160" s="73"/>
      <c r="B160" s="73"/>
      <c r="C160" s="73"/>
      <c r="D160" s="73"/>
      <c r="E160" s="73"/>
      <c r="F160" s="115" t="s">
        <v>56</v>
      </c>
      <c r="G160" s="115" t="s">
        <v>437</v>
      </c>
      <c r="H160" s="37">
        <v>8360</v>
      </c>
      <c r="I160" s="130"/>
      <c r="J160" s="130"/>
      <c r="K160" s="130"/>
      <c r="L160" s="130"/>
      <c r="M160" s="130"/>
      <c r="N160" s="74"/>
      <c r="O160" s="73"/>
      <c r="P160" s="42"/>
    </row>
    <row r="161" spans="1:16" x14ac:dyDescent="0.3">
      <c r="A161" s="73"/>
      <c r="B161" s="73"/>
      <c r="C161" s="73"/>
      <c r="D161" s="73"/>
      <c r="E161" s="73"/>
      <c r="F161" s="115" t="s">
        <v>57</v>
      </c>
      <c r="G161" s="115" t="s">
        <v>437</v>
      </c>
      <c r="H161" s="37">
        <v>10380</v>
      </c>
      <c r="I161" s="130"/>
      <c r="J161" s="130"/>
      <c r="K161" s="130"/>
      <c r="L161" s="130"/>
      <c r="M161" s="130"/>
      <c r="N161" s="74"/>
      <c r="O161" s="73"/>
      <c r="P161" s="42"/>
    </row>
    <row r="162" spans="1:16" x14ac:dyDescent="0.3">
      <c r="A162" s="73"/>
      <c r="B162" s="73"/>
      <c r="C162" s="73"/>
      <c r="D162" s="73"/>
      <c r="E162" s="73"/>
      <c r="F162" s="115" t="s">
        <v>58</v>
      </c>
      <c r="G162" s="115" t="s">
        <v>437</v>
      </c>
      <c r="H162" s="37">
        <v>0</v>
      </c>
      <c r="I162" s="130"/>
      <c r="J162" s="130"/>
      <c r="K162" s="130"/>
      <c r="L162" s="130"/>
      <c r="M162" s="130"/>
      <c r="N162" s="74"/>
      <c r="O162" s="73"/>
      <c r="P162" s="42"/>
    </row>
    <row r="163" spans="1:16" x14ac:dyDescent="0.3">
      <c r="A163" s="73"/>
      <c r="B163" s="73"/>
      <c r="C163" s="73"/>
      <c r="D163" s="73"/>
      <c r="E163" s="73"/>
      <c r="F163" s="115" t="s">
        <v>59</v>
      </c>
      <c r="G163" s="115" t="s">
        <v>437</v>
      </c>
      <c r="H163" s="37">
        <v>0</v>
      </c>
      <c r="I163" s="130"/>
      <c r="J163" s="130"/>
      <c r="K163" s="130"/>
      <c r="L163" s="130"/>
      <c r="M163" s="130"/>
      <c r="N163" s="74"/>
      <c r="O163" s="73"/>
      <c r="P163" s="42"/>
    </row>
    <row r="164" spans="1:16" x14ac:dyDescent="0.3">
      <c r="A164" s="73"/>
      <c r="B164" s="73"/>
      <c r="C164" s="73"/>
      <c r="D164" s="73"/>
      <c r="E164" s="73"/>
      <c r="F164" s="115" t="s">
        <v>60</v>
      </c>
      <c r="G164" s="115" t="s">
        <v>437</v>
      </c>
      <c r="H164" s="37">
        <v>0</v>
      </c>
      <c r="I164" s="130"/>
      <c r="J164" s="130"/>
      <c r="K164" s="130"/>
      <c r="L164" s="130"/>
      <c r="M164" s="130"/>
      <c r="N164" s="74"/>
      <c r="O164" s="73"/>
      <c r="P164" s="42"/>
    </row>
    <row r="165" spans="1:16" x14ac:dyDescent="0.3">
      <c r="A165" s="73"/>
      <c r="B165" s="73"/>
      <c r="C165" s="73"/>
      <c r="D165" s="73"/>
      <c r="E165" s="73"/>
      <c r="F165" s="115" t="s">
        <v>61</v>
      </c>
      <c r="G165" s="115" t="s">
        <v>437</v>
      </c>
      <c r="H165" s="37">
        <v>20780</v>
      </c>
      <c r="I165" s="130"/>
      <c r="J165" s="130"/>
      <c r="K165" s="130"/>
      <c r="L165" s="130"/>
      <c r="M165" s="130"/>
      <c r="N165" s="74"/>
      <c r="O165" s="73"/>
      <c r="P165" s="42"/>
    </row>
    <row r="166" spans="1:16" x14ac:dyDescent="0.3">
      <c r="A166" s="73"/>
      <c r="B166" s="73"/>
      <c r="C166" s="73"/>
      <c r="D166" s="73"/>
      <c r="E166" s="73"/>
      <c r="F166" s="115" t="s">
        <v>62</v>
      </c>
      <c r="G166" s="115" t="s">
        <v>437</v>
      </c>
      <c r="H166" s="37">
        <v>0</v>
      </c>
      <c r="I166" s="130"/>
      <c r="J166" s="130"/>
      <c r="K166" s="130"/>
      <c r="L166" s="130"/>
      <c r="M166" s="130"/>
      <c r="N166" s="74"/>
      <c r="O166" s="73"/>
      <c r="P166" s="42"/>
    </row>
    <row r="167" spans="1:16" x14ac:dyDescent="0.3">
      <c r="A167" s="73"/>
      <c r="B167" s="73"/>
      <c r="C167" s="73"/>
      <c r="D167" s="73"/>
      <c r="E167" s="73"/>
      <c r="F167" s="115" t="s">
        <v>428</v>
      </c>
      <c r="G167" s="115" t="s">
        <v>437</v>
      </c>
      <c r="H167" s="37">
        <v>0</v>
      </c>
      <c r="I167" s="130"/>
      <c r="J167" s="130"/>
      <c r="K167" s="130"/>
      <c r="L167" s="130"/>
      <c r="M167" s="130"/>
      <c r="N167" s="74"/>
      <c r="O167" s="73"/>
      <c r="P167" s="42"/>
    </row>
    <row r="168" spans="1:16" x14ac:dyDescent="0.3">
      <c r="A168" s="73"/>
      <c r="B168" s="73"/>
      <c r="C168" s="73"/>
      <c r="D168" s="73"/>
      <c r="E168" s="73"/>
      <c r="F168" s="115" t="s">
        <v>63</v>
      </c>
      <c r="G168" s="115" t="s">
        <v>437</v>
      </c>
      <c r="H168" s="37">
        <v>0</v>
      </c>
      <c r="I168" s="130"/>
      <c r="J168" s="130"/>
      <c r="K168" s="130"/>
      <c r="L168" s="130"/>
      <c r="M168" s="130"/>
      <c r="N168" s="74"/>
      <c r="O168" s="73"/>
      <c r="P168" s="42"/>
    </row>
    <row r="169" spans="1:16" x14ac:dyDescent="0.3">
      <c r="A169" s="73"/>
      <c r="B169" s="73"/>
      <c r="C169" s="73"/>
      <c r="D169" s="73"/>
      <c r="E169" s="73"/>
      <c r="F169" s="115" t="s">
        <v>64</v>
      </c>
      <c r="G169" s="115" t="s">
        <v>437</v>
      </c>
      <c r="H169" s="37">
        <v>2000</v>
      </c>
      <c r="I169" s="130"/>
      <c r="J169" s="130"/>
      <c r="K169" s="130"/>
      <c r="L169" s="130"/>
      <c r="M169" s="130"/>
      <c r="N169" s="74"/>
      <c r="O169" s="73"/>
      <c r="P169" s="42"/>
    </row>
    <row r="170" spans="1:16" x14ac:dyDescent="0.3">
      <c r="A170" s="73"/>
      <c r="B170" s="73"/>
      <c r="C170" s="73"/>
      <c r="D170" s="73"/>
      <c r="E170" s="73"/>
      <c r="F170" s="115" t="s">
        <v>65</v>
      </c>
      <c r="G170" s="115" t="s">
        <v>437</v>
      </c>
      <c r="H170" s="37">
        <v>0</v>
      </c>
      <c r="I170" s="130"/>
      <c r="J170" s="130"/>
      <c r="K170" s="130"/>
      <c r="L170" s="130"/>
      <c r="M170" s="130"/>
      <c r="N170" s="74"/>
      <c r="O170" s="73"/>
      <c r="P170" s="42"/>
    </row>
    <row r="171" spans="1:16" x14ac:dyDescent="0.3">
      <c r="A171" s="73"/>
      <c r="B171" s="73"/>
      <c r="C171" s="73"/>
      <c r="D171" s="73"/>
      <c r="E171" s="73"/>
      <c r="F171" s="115" t="s">
        <v>66</v>
      </c>
      <c r="G171" s="115" t="s">
        <v>437</v>
      </c>
      <c r="H171" s="37">
        <v>84050</v>
      </c>
      <c r="I171" s="130"/>
      <c r="J171" s="130"/>
      <c r="K171" s="130"/>
      <c r="L171" s="130"/>
      <c r="M171" s="130"/>
      <c r="N171" s="74"/>
      <c r="O171" s="73"/>
      <c r="P171" s="42"/>
    </row>
    <row r="172" spans="1:16" x14ac:dyDescent="0.3">
      <c r="A172" s="73"/>
      <c r="B172" s="73"/>
      <c r="C172" s="73"/>
      <c r="D172" s="73"/>
      <c r="E172" s="73"/>
      <c r="F172" s="115" t="s">
        <v>67</v>
      </c>
      <c r="G172" s="115" t="s">
        <v>437</v>
      </c>
      <c r="H172" s="37">
        <v>0</v>
      </c>
      <c r="I172" s="130"/>
      <c r="J172" s="130"/>
      <c r="K172" s="130"/>
      <c r="L172" s="130"/>
      <c r="M172" s="130"/>
      <c r="N172" s="74"/>
      <c r="O172" s="73"/>
      <c r="P172" s="42"/>
    </row>
    <row r="173" spans="1:16" x14ac:dyDescent="0.3">
      <c r="A173" s="73"/>
      <c r="B173" s="73"/>
      <c r="C173" s="73"/>
      <c r="D173" s="73"/>
      <c r="E173" s="73"/>
      <c r="F173" s="115" t="s">
        <v>68</v>
      </c>
      <c r="G173" s="115" t="s">
        <v>437</v>
      </c>
      <c r="H173" s="37">
        <v>535000</v>
      </c>
      <c r="I173" s="130"/>
      <c r="J173" s="130"/>
      <c r="K173" s="130"/>
      <c r="L173" s="130"/>
      <c r="M173" s="130"/>
      <c r="N173" s="74"/>
      <c r="O173" s="73"/>
      <c r="P173" s="42"/>
    </row>
    <row r="174" spans="1:16" x14ac:dyDescent="0.3">
      <c r="A174" s="73"/>
      <c r="B174" s="73"/>
      <c r="C174" s="73"/>
      <c r="D174" s="73"/>
      <c r="E174" s="73"/>
      <c r="F174" s="115" t="s">
        <v>69</v>
      </c>
      <c r="G174" s="115" t="s">
        <v>437</v>
      </c>
      <c r="H174" s="37">
        <v>8230</v>
      </c>
      <c r="I174" s="130"/>
      <c r="J174" s="130"/>
      <c r="K174" s="130"/>
      <c r="L174" s="130"/>
      <c r="M174" s="130"/>
      <c r="N174" s="74"/>
      <c r="O174" s="73"/>
      <c r="P174" s="42"/>
    </row>
    <row r="175" spans="1:16" x14ac:dyDescent="0.3">
      <c r="A175" s="73"/>
      <c r="B175" s="73"/>
      <c r="C175" s="73"/>
      <c r="D175" s="73"/>
      <c r="E175" s="73"/>
      <c r="F175" s="115" t="s">
        <v>70</v>
      </c>
      <c r="G175" s="115" t="s">
        <v>437</v>
      </c>
      <c r="H175" s="37">
        <v>24460</v>
      </c>
      <c r="I175" s="130"/>
      <c r="J175" s="130"/>
      <c r="K175" s="130"/>
      <c r="L175" s="130"/>
      <c r="M175" s="130"/>
      <c r="N175" s="74"/>
      <c r="O175" s="73"/>
      <c r="P175" s="42"/>
    </row>
    <row r="176" spans="1:16" x14ac:dyDescent="0.3">
      <c r="A176" s="73"/>
      <c r="B176" s="73"/>
      <c r="C176" s="73"/>
      <c r="D176" s="73"/>
      <c r="E176" s="73"/>
      <c r="F176" s="115" t="s">
        <v>71</v>
      </c>
      <c r="G176" s="115" t="s">
        <v>437</v>
      </c>
      <c r="H176" s="37">
        <v>6830</v>
      </c>
      <c r="I176" s="130"/>
      <c r="J176" s="130"/>
      <c r="K176" s="130"/>
      <c r="L176" s="130"/>
      <c r="M176" s="130"/>
      <c r="N176" s="74"/>
      <c r="O176" s="73"/>
      <c r="P176" s="42"/>
    </row>
    <row r="177" spans="1:16" x14ac:dyDescent="0.3">
      <c r="A177" s="73"/>
      <c r="B177" s="73"/>
      <c r="C177" s="73"/>
      <c r="D177" s="73"/>
      <c r="E177" s="73"/>
      <c r="F177" s="115" t="s">
        <v>72</v>
      </c>
      <c r="G177" s="115" t="s">
        <v>437</v>
      </c>
      <c r="H177" s="37">
        <v>10020</v>
      </c>
      <c r="I177" s="130"/>
      <c r="J177" s="130"/>
      <c r="K177" s="130"/>
      <c r="L177" s="130"/>
      <c r="M177" s="130"/>
      <c r="N177" s="74"/>
      <c r="O177" s="73"/>
      <c r="P177" s="42"/>
    </row>
    <row r="178" spans="1:16" x14ac:dyDescent="0.3">
      <c r="A178" s="73"/>
      <c r="B178" s="73"/>
      <c r="C178" s="73"/>
      <c r="D178" s="73"/>
      <c r="E178" s="73"/>
      <c r="F178" s="115" t="s">
        <v>73</v>
      </c>
      <c r="G178" s="115" t="s">
        <v>437</v>
      </c>
      <c r="H178" s="37">
        <v>12150</v>
      </c>
      <c r="I178" s="130"/>
      <c r="J178" s="130"/>
      <c r="K178" s="130"/>
      <c r="L178" s="130"/>
      <c r="M178" s="130"/>
      <c r="N178" s="74"/>
      <c r="O178" s="73"/>
      <c r="P178" s="42"/>
    </row>
    <row r="179" spans="1:16" x14ac:dyDescent="0.3">
      <c r="A179" s="73"/>
      <c r="B179" s="73"/>
      <c r="C179" s="73"/>
      <c r="D179" s="73"/>
      <c r="E179" s="73"/>
      <c r="F179" s="115" t="s">
        <v>74</v>
      </c>
      <c r="G179" s="115" t="s">
        <v>437</v>
      </c>
      <c r="H179" s="37">
        <v>0</v>
      </c>
      <c r="I179" s="130"/>
      <c r="J179" s="130"/>
      <c r="K179" s="130"/>
      <c r="L179" s="130"/>
      <c r="M179" s="130"/>
      <c r="N179" s="74"/>
      <c r="O179" s="73"/>
      <c r="P179" s="42"/>
    </row>
    <row r="180" spans="1:16" x14ac:dyDescent="0.3">
      <c r="A180" s="73"/>
      <c r="B180" s="73"/>
      <c r="C180" s="73"/>
      <c r="D180" s="73"/>
      <c r="E180" s="73"/>
      <c r="F180" s="115" t="s">
        <v>75</v>
      </c>
      <c r="G180" s="115" t="s">
        <v>437</v>
      </c>
      <c r="H180" s="37">
        <v>0</v>
      </c>
      <c r="I180" s="130"/>
      <c r="J180" s="130"/>
      <c r="K180" s="130"/>
      <c r="L180" s="130"/>
      <c r="M180" s="130"/>
      <c r="N180" s="74"/>
      <c r="O180" s="73"/>
      <c r="P180" s="42"/>
    </row>
    <row r="181" spans="1:16" x14ac:dyDescent="0.3">
      <c r="A181" s="73"/>
      <c r="B181" s="73"/>
      <c r="C181" s="73"/>
      <c r="D181" s="73"/>
      <c r="E181" s="73"/>
      <c r="F181" s="115" t="s">
        <v>76</v>
      </c>
      <c r="G181" s="115" t="s">
        <v>437</v>
      </c>
      <c r="H181" s="37">
        <v>0</v>
      </c>
      <c r="I181" s="130"/>
      <c r="J181" s="130"/>
      <c r="K181" s="130"/>
      <c r="L181" s="130"/>
      <c r="M181" s="130"/>
      <c r="N181" s="74"/>
      <c r="O181" s="73"/>
      <c r="P181" s="42"/>
    </row>
    <row r="182" spans="1:16" x14ac:dyDescent="0.3">
      <c r="A182" s="73"/>
      <c r="B182" s="73"/>
      <c r="C182" s="73"/>
      <c r="D182" s="73"/>
      <c r="E182" s="73"/>
      <c r="F182" s="115" t="s">
        <v>77</v>
      </c>
      <c r="G182" s="115" t="s">
        <v>437</v>
      </c>
      <c r="H182" s="37">
        <v>0</v>
      </c>
      <c r="I182" s="130"/>
      <c r="J182" s="130"/>
      <c r="K182" s="130"/>
      <c r="L182" s="130"/>
      <c r="M182" s="130"/>
      <c r="N182" s="74"/>
      <c r="O182" s="73"/>
      <c r="P182" s="42"/>
    </row>
    <row r="183" spans="1:16" x14ac:dyDescent="0.3">
      <c r="A183" s="73"/>
      <c r="B183" s="73"/>
      <c r="C183" s="73"/>
      <c r="D183" s="73"/>
      <c r="E183" s="73"/>
      <c r="F183" s="115" t="s">
        <v>78</v>
      </c>
      <c r="G183" s="115" t="s">
        <v>437</v>
      </c>
      <c r="H183" s="37">
        <v>0</v>
      </c>
      <c r="I183" s="130"/>
      <c r="J183" s="130"/>
      <c r="K183" s="130"/>
      <c r="L183" s="130"/>
      <c r="M183" s="130"/>
      <c r="N183" s="74"/>
      <c r="O183" s="73"/>
      <c r="P183" s="42"/>
    </row>
    <row r="184" spans="1:16" x14ac:dyDescent="0.3">
      <c r="A184" s="73"/>
      <c r="B184" s="73"/>
      <c r="C184" s="73"/>
      <c r="D184" s="73"/>
      <c r="E184" s="73"/>
      <c r="F184" s="115" t="s">
        <v>79</v>
      </c>
      <c r="G184" s="115" t="s">
        <v>437</v>
      </c>
      <c r="H184" s="37">
        <v>0</v>
      </c>
      <c r="I184" s="130"/>
      <c r="J184" s="130"/>
      <c r="K184" s="130"/>
      <c r="L184" s="130"/>
      <c r="M184" s="130"/>
      <c r="N184" s="74"/>
      <c r="O184" s="73"/>
      <c r="P184" s="42"/>
    </row>
    <row r="185" spans="1:16" x14ac:dyDescent="0.3">
      <c r="A185" s="73"/>
      <c r="B185" s="73"/>
      <c r="C185" s="73"/>
      <c r="D185" s="73"/>
      <c r="E185" s="73"/>
      <c r="F185" s="115" t="s">
        <v>80</v>
      </c>
      <c r="G185" s="115" t="s">
        <v>437</v>
      </c>
      <c r="H185" s="37">
        <v>0</v>
      </c>
      <c r="I185" s="130"/>
      <c r="J185" s="130"/>
      <c r="K185" s="130"/>
      <c r="L185" s="130"/>
      <c r="M185" s="130"/>
      <c r="N185" s="74"/>
      <c r="O185" s="73"/>
      <c r="P185" s="42"/>
    </row>
    <row r="186" spans="1:16" x14ac:dyDescent="0.3">
      <c r="A186" s="73"/>
      <c r="B186" s="73"/>
      <c r="C186" s="73"/>
      <c r="D186" s="73"/>
      <c r="E186" s="73"/>
      <c r="F186" s="115" t="s">
        <v>81</v>
      </c>
      <c r="G186" s="115" t="s">
        <v>437</v>
      </c>
      <c r="H186" s="37">
        <v>0</v>
      </c>
      <c r="I186" s="130"/>
      <c r="J186" s="130"/>
      <c r="K186" s="130"/>
      <c r="L186" s="130"/>
      <c r="M186" s="130"/>
      <c r="N186" s="74"/>
      <c r="O186" s="73"/>
      <c r="P186" s="42"/>
    </row>
    <row r="187" spans="1:16" x14ac:dyDescent="0.3">
      <c r="A187" s="73"/>
      <c r="B187" s="73"/>
      <c r="C187" s="73"/>
      <c r="D187" s="73"/>
      <c r="E187" s="73"/>
      <c r="F187" s="115" t="s">
        <v>82</v>
      </c>
      <c r="G187" s="115" t="s">
        <v>437</v>
      </c>
      <c r="H187" s="37">
        <v>0</v>
      </c>
      <c r="I187" s="130"/>
      <c r="J187" s="130"/>
      <c r="K187" s="130"/>
      <c r="L187" s="130"/>
      <c r="M187" s="130"/>
      <c r="N187" s="74"/>
      <c r="O187" s="73"/>
      <c r="P187" s="42"/>
    </row>
    <row r="188" spans="1:16" x14ac:dyDescent="0.3">
      <c r="A188" s="73"/>
      <c r="B188" s="73"/>
      <c r="C188" s="73"/>
      <c r="D188" s="73"/>
      <c r="E188" s="73"/>
      <c r="F188" s="115" t="s">
        <v>83</v>
      </c>
      <c r="G188" s="115" t="s">
        <v>437</v>
      </c>
      <c r="H188" s="37">
        <v>1740</v>
      </c>
      <c r="I188" s="130"/>
      <c r="J188" s="130"/>
      <c r="K188" s="130"/>
      <c r="L188" s="130"/>
      <c r="M188" s="130"/>
      <c r="N188" s="74"/>
      <c r="O188" s="73"/>
      <c r="P188" s="42"/>
    </row>
    <row r="189" spans="1:16" x14ac:dyDescent="0.3">
      <c r="A189" s="73"/>
      <c r="B189" s="73"/>
      <c r="C189" s="73"/>
      <c r="D189" s="73"/>
      <c r="E189" s="73"/>
      <c r="F189" s="115" t="s">
        <v>84</v>
      </c>
      <c r="G189" s="115" t="s">
        <v>437</v>
      </c>
      <c r="H189" s="37">
        <v>12740</v>
      </c>
      <c r="I189" s="130"/>
      <c r="J189" s="130"/>
      <c r="K189" s="130"/>
      <c r="L189" s="130"/>
      <c r="M189" s="130"/>
      <c r="N189" s="74"/>
      <c r="O189" s="73"/>
      <c r="P189" s="42"/>
    </row>
    <row r="190" spans="1:16" x14ac:dyDescent="0.3">
      <c r="A190" s="73"/>
      <c r="B190" s="73"/>
      <c r="C190" s="73"/>
      <c r="D190" s="73"/>
      <c r="E190" s="73"/>
      <c r="F190" s="115" t="s">
        <v>85</v>
      </c>
      <c r="G190" s="115" t="s">
        <v>437</v>
      </c>
      <c r="H190" s="37">
        <v>0</v>
      </c>
      <c r="I190" s="130"/>
      <c r="J190" s="130"/>
      <c r="K190" s="130"/>
      <c r="L190" s="130"/>
      <c r="M190" s="130"/>
      <c r="N190" s="74"/>
      <c r="O190" s="73"/>
      <c r="P190" s="42"/>
    </row>
    <row r="191" spans="1:16" x14ac:dyDescent="0.3">
      <c r="A191" s="73"/>
      <c r="B191" s="73"/>
      <c r="C191" s="73"/>
      <c r="D191" s="73"/>
      <c r="E191" s="73"/>
      <c r="F191" s="115" t="s">
        <v>86</v>
      </c>
      <c r="G191" s="115" t="s">
        <v>437</v>
      </c>
      <c r="H191" s="37">
        <v>0</v>
      </c>
      <c r="I191" s="130"/>
      <c r="J191" s="130"/>
      <c r="K191" s="130"/>
      <c r="L191" s="130"/>
      <c r="M191" s="130"/>
      <c r="N191" s="74"/>
      <c r="O191" s="73"/>
      <c r="P191" s="42"/>
    </row>
    <row r="192" spans="1:16" x14ac:dyDescent="0.3">
      <c r="A192" s="73"/>
      <c r="B192" s="73"/>
      <c r="C192" s="73"/>
      <c r="D192" s="73"/>
      <c r="E192" s="73"/>
      <c r="F192" s="115" t="s">
        <v>87</v>
      </c>
      <c r="G192" s="115" t="s">
        <v>437</v>
      </c>
      <c r="H192" s="37">
        <v>26870</v>
      </c>
      <c r="I192" s="130"/>
      <c r="J192" s="130"/>
      <c r="K192" s="130"/>
      <c r="L192" s="130"/>
      <c r="M192" s="130"/>
      <c r="N192" s="74"/>
      <c r="O192" s="73"/>
      <c r="P192" s="42"/>
    </row>
    <row r="193" spans="1:16" x14ac:dyDescent="0.3">
      <c r="A193" s="73"/>
      <c r="B193" s="73"/>
      <c r="C193" s="73"/>
      <c r="D193" s="73"/>
      <c r="E193" s="73"/>
      <c r="F193" s="115" t="s">
        <v>88</v>
      </c>
      <c r="G193" s="115" t="s">
        <v>437</v>
      </c>
      <c r="H193" s="37">
        <v>29820</v>
      </c>
      <c r="I193" s="130"/>
      <c r="J193" s="130"/>
      <c r="K193" s="130"/>
      <c r="L193" s="130"/>
      <c r="M193" s="130"/>
      <c r="N193" s="74"/>
      <c r="O193" s="73"/>
      <c r="P193" s="42"/>
    </row>
    <row r="194" spans="1:16" x14ac:dyDescent="0.3">
      <c r="A194" s="73"/>
      <c r="B194" s="73"/>
      <c r="C194" s="73"/>
      <c r="D194" s="73"/>
      <c r="E194" s="73"/>
      <c r="F194" s="115" t="s">
        <v>89</v>
      </c>
      <c r="G194" s="115" t="s">
        <v>437</v>
      </c>
      <c r="H194" s="37">
        <v>0</v>
      </c>
      <c r="I194" s="130"/>
      <c r="J194" s="130"/>
      <c r="K194" s="130"/>
      <c r="L194" s="130"/>
      <c r="M194" s="130"/>
      <c r="N194" s="74"/>
      <c r="O194" s="73"/>
      <c r="P194" s="42"/>
    </row>
    <row r="195" spans="1:16" x14ac:dyDescent="0.3">
      <c r="A195" s="73"/>
      <c r="B195" s="73"/>
      <c r="C195" s="73"/>
      <c r="D195" s="73"/>
      <c r="E195" s="73"/>
      <c r="F195" s="115" t="s">
        <v>90</v>
      </c>
      <c r="G195" s="115" t="s">
        <v>437</v>
      </c>
      <c r="H195" s="37">
        <v>0</v>
      </c>
      <c r="I195" s="130"/>
      <c r="J195" s="130"/>
      <c r="K195" s="130"/>
      <c r="L195" s="130"/>
      <c r="M195" s="130"/>
      <c r="N195" s="74"/>
      <c r="O195" s="73"/>
      <c r="P195" s="42"/>
    </row>
    <row r="196" spans="1:16" x14ac:dyDescent="0.3">
      <c r="A196" s="73"/>
      <c r="B196" s="73"/>
      <c r="C196" s="73"/>
      <c r="D196" s="73"/>
      <c r="E196" s="73"/>
      <c r="F196" s="115" t="s">
        <v>91</v>
      </c>
      <c r="G196" s="115" t="s">
        <v>437</v>
      </c>
      <c r="H196" s="37">
        <v>2560</v>
      </c>
      <c r="I196" s="130"/>
      <c r="J196" s="130"/>
      <c r="K196" s="130"/>
      <c r="L196" s="130"/>
      <c r="M196" s="130"/>
      <c r="N196" s="74"/>
      <c r="O196" s="73"/>
      <c r="P196" s="42"/>
    </row>
    <row r="197" spans="1:16" x14ac:dyDescent="0.3">
      <c r="A197" s="73"/>
      <c r="B197" s="73"/>
      <c r="C197" s="73"/>
      <c r="D197" s="73"/>
      <c r="E197" s="73"/>
      <c r="F197" s="115" t="s">
        <v>92</v>
      </c>
      <c r="G197" s="115" t="s">
        <v>437</v>
      </c>
      <c r="H197" s="37">
        <v>45140</v>
      </c>
      <c r="I197" s="130"/>
      <c r="J197" s="130"/>
      <c r="K197" s="130"/>
      <c r="L197" s="130"/>
      <c r="M197" s="130"/>
      <c r="N197" s="74"/>
      <c r="O197" s="73"/>
      <c r="P197" s="42"/>
    </row>
    <row r="198" spans="1:16" x14ac:dyDescent="0.3">
      <c r="A198" s="73"/>
      <c r="B198" s="73"/>
      <c r="C198" s="73"/>
      <c r="D198" s="73"/>
      <c r="E198" s="73"/>
      <c r="F198" s="115" t="s">
        <v>93</v>
      </c>
      <c r="G198" s="115" t="s">
        <v>437</v>
      </c>
      <c r="H198" s="37">
        <v>0</v>
      </c>
      <c r="I198" s="130"/>
      <c r="J198" s="130"/>
      <c r="K198" s="130"/>
      <c r="L198" s="130"/>
      <c r="M198" s="130"/>
      <c r="N198" s="74"/>
      <c r="O198" s="73"/>
      <c r="P198" s="42"/>
    </row>
    <row r="199" spans="1:16" x14ac:dyDescent="0.3">
      <c r="A199" s="73"/>
      <c r="B199" s="73"/>
      <c r="C199" s="73"/>
      <c r="D199" s="73"/>
      <c r="E199" s="73"/>
      <c r="F199" s="115" t="s">
        <v>94</v>
      </c>
      <c r="G199" s="115" t="s">
        <v>437</v>
      </c>
      <c r="H199" s="37">
        <v>0</v>
      </c>
      <c r="I199" s="130"/>
      <c r="J199" s="130"/>
      <c r="K199" s="130"/>
      <c r="L199" s="130"/>
      <c r="M199" s="130"/>
      <c r="N199" s="74"/>
      <c r="O199" s="73"/>
      <c r="P199" s="42"/>
    </row>
    <row r="200" spans="1:16" x14ac:dyDescent="0.3">
      <c r="A200" s="73"/>
      <c r="B200" s="73"/>
      <c r="C200" s="73"/>
      <c r="D200" s="73"/>
      <c r="E200" s="73"/>
      <c r="F200" s="115" t="s">
        <v>95</v>
      </c>
      <c r="G200" s="115" t="s">
        <v>437</v>
      </c>
      <c r="H200" s="37">
        <v>172860</v>
      </c>
      <c r="I200" s="130"/>
      <c r="J200" s="130"/>
      <c r="K200" s="130"/>
      <c r="L200" s="130"/>
      <c r="M200" s="130"/>
      <c r="N200" s="74"/>
      <c r="O200" s="73"/>
      <c r="P200" s="42"/>
    </row>
    <row r="201" spans="1:16" x14ac:dyDescent="0.3">
      <c r="A201" s="73"/>
      <c r="B201" s="73"/>
      <c r="C201" s="73"/>
      <c r="D201" s="73"/>
      <c r="E201" s="73"/>
      <c r="F201" s="115" t="s">
        <v>96</v>
      </c>
      <c r="G201" s="115" t="s">
        <v>437</v>
      </c>
      <c r="H201" s="37">
        <v>173080</v>
      </c>
      <c r="I201" s="130"/>
      <c r="J201" s="130"/>
      <c r="K201" s="130"/>
      <c r="L201" s="130"/>
      <c r="M201" s="130"/>
      <c r="N201" s="74"/>
      <c r="O201" s="73"/>
      <c r="P201" s="42"/>
    </row>
    <row r="202" spans="1:16" x14ac:dyDescent="0.3">
      <c r="A202" s="73"/>
      <c r="B202" s="73"/>
      <c r="C202" s="73"/>
      <c r="D202" s="73"/>
      <c r="E202" s="73"/>
      <c r="F202" s="115" t="s">
        <v>97</v>
      </c>
      <c r="G202" s="115" t="s">
        <v>437</v>
      </c>
      <c r="H202" s="37">
        <v>172810</v>
      </c>
      <c r="I202" s="130"/>
      <c r="J202" s="130"/>
      <c r="K202" s="130"/>
      <c r="L202" s="130"/>
      <c r="M202" s="130"/>
      <c r="N202" s="74"/>
      <c r="O202" s="73"/>
      <c r="P202" s="42"/>
    </row>
    <row r="203" spans="1:16" x14ac:dyDescent="0.3">
      <c r="A203" s="73"/>
      <c r="B203" s="73"/>
      <c r="C203" s="73"/>
      <c r="D203" s="73"/>
      <c r="E203" s="73"/>
      <c r="F203" s="115" t="s">
        <v>98</v>
      </c>
      <c r="G203" s="115" t="s">
        <v>437</v>
      </c>
      <c r="H203" s="37">
        <v>0</v>
      </c>
      <c r="I203" s="130"/>
      <c r="J203" s="130"/>
      <c r="K203" s="130"/>
      <c r="L203" s="130"/>
      <c r="M203" s="130"/>
      <c r="N203" s="74"/>
      <c r="O203" s="73"/>
      <c r="P203" s="42"/>
    </row>
    <row r="204" spans="1:16" x14ac:dyDescent="0.3">
      <c r="A204" s="73"/>
      <c r="B204" s="73"/>
      <c r="C204" s="73"/>
      <c r="D204" s="73"/>
      <c r="E204" s="73"/>
      <c r="F204" s="115" t="s">
        <v>99</v>
      </c>
      <c r="G204" s="115" t="s">
        <v>437</v>
      </c>
      <c r="H204" s="37">
        <v>0</v>
      </c>
      <c r="I204" s="130"/>
      <c r="J204" s="130"/>
      <c r="K204" s="130"/>
      <c r="L204" s="130"/>
      <c r="M204" s="130"/>
      <c r="N204" s="74"/>
      <c r="O204" s="73"/>
      <c r="P204" s="42"/>
    </row>
    <row r="205" spans="1:16" x14ac:dyDescent="0.3">
      <c r="A205" s="73"/>
      <c r="B205" s="73"/>
      <c r="C205" s="73"/>
      <c r="D205" s="73"/>
      <c r="E205" s="73"/>
      <c r="F205" s="115" t="s">
        <v>100</v>
      </c>
      <c r="G205" s="115" t="s">
        <v>437</v>
      </c>
      <c r="H205" s="37">
        <v>0</v>
      </c>
      <c r="I205" s="130"/>
      <c r="J205" s="130"/>
      <c r="K205" s="130"/>
      <c r="L205" s="130"/>
      <c r="M205" s="130"/>
      <c r="N205" s="74"/>
      <c r="O205" s="73"/>
      <c r="P205" s="42"/>
    </row>
    <row r="206" spans="1:16" x14ac:dyDescent="0.3">
      <c r="A206" s="73"/>
      <c r="B206" s="73"/>
      <c r="C206" s="73"/>
      <c r="D206" s="73"/>
      <c r="E206" s="73"/>
      <c r="F206" s="115" t="s">
        <v>101</v>
      </c>
      <c r="G206" s="115" t="s">
        <v>437</v>
      </c>
      <c r="H206" s="37">
        <v>1136020</v>
      </c>
      <c r="I206" s="130"/>
      <c r="J206" s="130"/>
      <c r="K206" s="130"/>
      <c r="L206" s="130"/>
      <c r="M206" s="130"/>
      <c r="N206" s="74"/>
      <c r="O206" s="73"/>
      <c r="P206" s="42"/>
    </row>
    <row r="207" spans="1:16" x14ac:dyDescent="0.3">
      <c r="A207" s="73"/>
      <c r="B207" s="73"/>
      <c r="C207" s="73"/>
      <c r="D207" s="73"/>
      <c r="E207" s="73"/>
      <c r="F207" s="115" t="s">
        <v>102</v>
      </c>
      <c r="G207" s="115" t="s">
        <v>437</v>
      </c>
      <c r="H207" s="37">
        <v>66590</v>
      </c>
      <c r="I207" s="130"/>
      <c r="J207" s="130"/>
      <c r="K207" s="130"/>
      <c r="L207" s="130"/>
      <c r="M207" s="130"/>
      <c r="N207" s="74"/>
      <c r="O207" s="73"/>
      <c r="P207" s="42"/>
    </row>
    <row r="208" spans="1:16" x14ac:dyDescent="0.3">
      <c r="A208" s="73"/>
      <c r="B208" s="73"/>
      <c r="C208" s="73"/>
      <c r="D208" s="73"/>
      <c r="E208" s="73"/>
      <c r="F208" s="115" t="s">
        <v>103</v>
      </c>
      <c r="G208" s="115" t="s">
        <v>437</v>
      </c>
      <c r="H208" s="37">
        <v>51190</v>
      </c>
      <c r="I208" s="130"/>
      <c r="J208" s="130"/>
      <c r="K208" s="130"/>
      <c r="L208" s="130"/>
      <c r="M208" s="130"/>
      <c r="N208" s="74"/>
      <c r="O208" s="73"/>
      <c r="P208" s="42"/>
    </row>
    <row r="209" spans="1:16" x14ac:dyDescent="0.3">
      <c r="A209" s="73"/>
      <c r="B209" s="73"/>
      <c r="C209" s="73"/>
      <c r="D209" s="73"/>
      <c r="E209" s="73"/>
      <c r="F209" s="115" t="s">
        <v>104</v>
      </c>
      <c r="G209" s="115" t="s">
        <v>437</v>
      </c>
      <c r="H209" s="37">
        <v>33120</v>
      </c>
      <c r="I209" s="130"/>
      <c r="J209" s="130"/>
      <c r="K209" s="130"/>
      <c r="L209" s="130"/>
      <c r="M209" s="130"/>
      <c r="N209" s="74"/>
      <c r="O209" s="73"/>
      <c r="P209" s="42"/>
    </row>
    <row r="210" spans="1:16" x14ac:dyDescent="0.3">
      <c r="A210" s="73"/>
      <c r="B210" s="73"/>
      <c r="C210" s="73"/>
      <c r="D210" s="73"/>
      <c r="E210" s="73"/>
      <c r="F210" s="115" t="s">
        <v>105</v>
      </c>
      <c r="G210" s="115" t="s">
        <v>437</v>
      </c>
      <c r="H210" s="37">
        <v>0</v>
      </c>
      <c r="I210" s="130"/>
      <c r="J210" s="130"/>
      <c r="K210" s="130"/>
      <c r="L210" s="130"/>
      <c r="M210" s="130"/>
      <c r="N210" s="74"/>
      <c r="O210" s="73"/>
      <c r="P210" s="42"/>
    </row>
    <row r="211" spans="1:16" x14ac:dyDescent="0.3">
      <c r="A211" s="73"/>
      <c r="B211" s="73"/>
      <c r="C211" s="73"/>
      <c r="D211" s="73"/>
      <c r="E211" s="73"/>
      <c r="F211" s="115" t="s">
        <v>106</v>
      </c>
      <c r="G211" s="115" t="s">
        <v>437</v>
      </c>
      <c r="H211" s="37">
        <v>0</v>
      </c>
      <c r="I211" s="130"/>
      <c r="J211" s="130"/>
      <c r="K211" s="130"/>
      <c r="L211" s="130"/>
      <c r="M211" s="130"/>
      <c r="N211" s="74"/>
      <c r="O211" s="73"/>
      <c r="P211" s="42"/>
    </row>
    <row r="212" spans="1:16" x14ac:dyDescent="0.3">
      <c r="A212" s="73"/>
      <c r="B212" s="73"/>
      <c r="C212" s="73"/>
      <c r="D212" s="73"/>
      <c r="E212" s="73"/>
      <c r="F212" s="115" t="s">
        <v>107</v>
      </c>
      <c r="G212" s="115" t="s">
        <v>437</v>
      </c>
      <c r="H212" s="37">
        <v>0</v>
      </c>
      <c r="I212" s="130"/>
      <c r="J212" s="130"/>
      <c r="K212" s="130"/>
      <c r="L212" s="130"/>
      <c r="M212" s="130"/>
      <c r="N212" s="74"/>
      <c r="O212" s="73"/>
      <c r="P212" s="42"/>
    </row>
    <row r="213" spans="1:16" x14ac:dyDescent="0.3">
      <c r="A213" s="73"/>
      <c r="B213" s="73"/>
      <c r="C213" s="73"/>
      <c r="D213" s="73"/>
      <c r="E213" s="73"/>
      <c r="F213" s="115" t="s">
        <v>108</v>
      </c>
      <c r="G213" s="115" t="s">
        <v>437</v>
      </c>
      <c r="H213" s="37">
        <v>0</v>
      </c>
      <c r="I213" s="130"/>
      <c r="J213" s="130"/>
      <c r="K213" s="130"/>
      <c r="L213" s="130"/>
      <c r="M213" s="130"/>
      <c r="N213" s="74"/>
      <c r="O213" s="73"/>
      <c r="P213" s="42"/>
    </row>
    <row r="214" spans="1:16" x14ac:dyDescent="0.3">
      <c r="A214" s="73"/>
      <c r="B214" s="73"/>
      <c r="C214" s="73"/>
      <c r="D214" s="73"/>
      <c r="E214" s="73"/>
      <c r="F214" s="115" t="s">
        <v>109</v>
      </c>
      <c r="G214" s="115" t="s">
        <v>437</v>
      </c>
      <c r="H214" s="37">
        <v>0</v>
      </c>
      <c r="I214" s="130"/>
      <c r="J214" s="130"/>
      <c r="K214" s="130"/>
      <c r="L214" s="130"/>
      <c r="M214" s="130"/>
      <c r="N214" s="74"/>
      <c r="O214" s="73"/>
      <c r="P214" s="42"/>
    </row>
    <row r="215" spans="1:16" x14ac:dyDescent="0.3">
      <c r="A215" s="73"/>
      <c r="B215" s="73"/>
      <c r="C215" s="73"/>
      <c r="D215" s="73"/>
      <c r="E215" s="73"/>
      <c r="F215" s="115" t="s">
        <v>110</v>
      </c>
      <c r="G215" s="115" t="s">
        <v>437</v>
      </c>
      <c r="H215" s="37">
        <v>0</v>
      </c>
      <c r="I215" s="130"/>
      <c r="J215" s="130"/>
      <c r="K215" s="130"/>
      <c r="L215" s="130"/>
      <c r="M215" s="130"/>
      <c r="N215" s="74"/>
      <c r="O215" s="73"/>
      <c r="P215" s="42"/>
    </row>
    <row r="216" spans="1:16" x14ac:dyDescent="0.3">
      <c r="A216" s="73"/>
      <c r="B216" s="73"/>
      <c r="C216" s="73"/>
      <c r="D216" s="73"/>
      <c r="E216" s="73"/>
      <c r="F216" s="115" t="s">
        <v>111</v>
      </c>
      <c r="G216" s="115" t="s">
        <v>437</v>
      </c>
      <c r="H216" s="37">
        <v>261250</v>
      </c>
      <c r="I216" s="130"/>
      <c r="J216" s="130"/>
      <c r="K216" s="130"/>
      <c r="L216" s="130"/>
      <c r="M216" s="130"/>
      <c r="N216" s="74"/>
      <c r="O216" s="73"/>
      <c r="P216" s="42"/>
    </row>
    <row r="217" spans="1:16" x14ac:dyDescent="0.3">
      <c r="A217" s="73"/>
      <c r="B217" s="73"/>
      <c r="C217" s="73"/>
      <c r="D217" s="73"/>
      <c r="E217" s="73"/>
      <c r="F217" s="115" t="s">
        <v>112</v>
      </c>
      <c r="G217" s="115" t="s">
        <v>437</v>
      </c>
      <c r="H217" s="37">
        <v>0</v>
      </c>
      <c r="I217" s="130"/>
      <c r="J217" s="130"/>
      <c r="K217" s="130"/>
      <c r="L217" s="130"/>
      <c r="M217" s="130"/>
      <c r="N217" s="74"/>
      <c r="O217" s="73"/>
      <c r="P217" s="42"/>
    </row>
    <row r="218" spans="1:16" x14ac:dyDescent="0.3">
      <c r="A218" s="73"/>
      <c r="B218" s="73"/>
      <c r="C218" s="73"/>
      <c r="D218" s="73"/>
      <c r="E218" s="73"/>
      <c r="F218" s="115" t="s">
        <v>113</v>
      </c>
      <c r="G218" s="115" t="s">
        <v>437</v>
      </c>
      <c r="H218" s="37">
        <v>0</v>
      </c>
      <c r="I218" s="130"/>
      <c r="J218" s="130"/>
      <c r="K218" s="130"/>
      <c r="L218" s="130"/>
      <c r="M218" s="130"/>
      <c r="N218" s="74"/>
      <c r="O218" s="73"/>
      <c r="P218" s="42"/>
    </row>
    <row r="219" spans="1:16" x14ac:dyDescent="0.3">
      <c r="A219" s="73"/>
      <c r="B219" s="73"/>
      <c r="C219" s="73"/>
      <c r="D219" s="73"/>
      <c r="E219" s="73"/>
      <c r="F219" s="115" t="s">
        <v>114</v>
      </c>
      <c r="G219" s="115" t="s">
        <v>437</v>
      </c>
      <c r="H219" s="37">
        <v>0</v>
      </c>
      <c r="I219" s="130"/>
      <c r="J219" s="130"/>
      <c r="K219" s="130"/>
      <c r="L219" s="130"/>
      <c r="M219" s="130"/>
      <c r="N219" s="74"/>
      <c r="O219" s="73"/>
      <c r="P219" s="42"/>
    </row>
    <row r="220" spans="1:16" x14ac:dyDescent="0.3">
      <c r="A220" s="73"/>
      <c r="B220" s="73"/>
      <c r="C220" s="73"/>
      <c r="D220" s="73"/>
      <c r="E220" s="73"/>
      <c r="F220" s="115" t="s">
        <v>115</v>
      </c>
      <c r="G220" s="115" t="s">
        <v>437</v>
      </c>
      <c r="H220" s="37">
        <v>59210</v>
      </c>
      <c r="I220" s="130"/>
      <c r="J220" s="130"/>
      <c r="K220" s="130"/>
      <c r="L220" s="130"/>
      <c r="M220" s="130"/>
      <c r="N220" s="74"/>
      <c r="O220" s="73"/>
      <c r="P220" s="42"/>
    </row>
    <row r="221" spans="1:16" x14ac:dyDescent="0.3">
      <c r="A221" s="73"/>
      <c r="B221" s="73"/>
      <c r="C221" s="73"/>
      <c r="D221" s="73"/>
      <c r="E221" s="73"/>
      <c r="F221" s="115" t="s">
        <v>116</v>
      </c>
      <c r="G221" s="115" t="s">
        <v>437</v>
      </c>
      <c r="H221" s="37">
        <v>53460</v>
      </c>
      <c r="I221" s="130"/>
      <c r="J221" s="130"/>
      <c r="K221" s="130"/>
      <c r="L221" s="130"/>
      <c r="M221" s="130"/>
      <c r="N221" s="74"/>
      <c r="O221" s="73"/>
      <c r="P221" s="42"/>
    </row>
    <row r="222" spans="1:16" x14ac:dyDescent="0.3">
      <c r="A222" s="73"/>
      <c r="B222" s="73"/>
      <c r="C222" s="73"/>
      <c r="D222" s="73"/>
      <c r="E222" s="73"/>
      <c r="F222" s="115" t="s">
        <v>117</v>
      </c>
      <c r="G222" s="115" t="s">
        <v>437</v>
      </c>
      <c r="H222" s="37">
        <v>3550</v>
      </c>
      <c r="I222" s="130"/>
      <c r="J222" s="130"/>
      <c r="K222" s="130"/>
      <c r="L222" s="130"/>
      <c r="M222" s="130"/>
      <c r="N222" s="74"/>
      <c r="O222" s="73"/>
      <c r="P222" s="42"/>
    </row>
    <row r="223" spans="1:16" x14ac:dyDescent="0.3">
      <c r="A223" s="73"/>
      <c r="B223" s="73"/>
      <c r="C223" s="73"/>
      <c r="D223" s="73"/>
      <c r="E223" s="73"/>
      <c r="F223" s="115" t="s">
        <v>118</v>
      </c>
      <c r="G223" s="115" t="s">
        <v>437</v>
      </c>
      <c r="H223" s="37">
        <v>98340</v>
      </c>
      <c r="I223" s="130"/>
      <c r="J223" s="130"/>
      <c r="K223" s="130"/>
      <c r="L223" s="130"/>
      <c r="M223" s="130"/>
      <c r="N223" s="74"/>
      <c r="O223" s="73"/>
      <c r="P223" s="42"/>
    </row>
    <row r="224" spans="1:16" x14ac:dyDescent="0.3">
      <c r="A224" s="73"/>
      <c r="B224" s="73"/>
      <c r="C224" s="73"/>
      <c r="D224" s="73"/>
      <c r="E224" s="73"/>
      <c r="F224" s="115" t="s">
        <v>119</v>
      </c>
      <c r="G224" s="115" t="s">
        <v>437</v>
      </c>
      <c r="H224" s="37">
        <v>3740</v>
      </c>
      <c r="I224" s="130"/>
      <c r="J224" s="130"/>
      <c r="K224" s="130"/>
      <c r="L224" s="130"/>
      <c r="M224" s="130"/>
      <c r="N224" s="74"/>
      <c r="O224" s="73"/>
      <c r="P224" s="42"/>
    </row>
    <row r="225" spans="1:16" x14ac:dyDescent="0.3">
      <c r="A225" s="73"/>
      <c r="B225" s="73"/>
      <c r="C225" s="73"/>
      <c r="D225" s="73"/>
      <c r="E225" s="73"/>
      <c r="F225" s="115" t="s">
        <v>120</v>
      </c>
      <c r="G225" s="115" t="s">
        <v>437</v>
      </c>
      <c r="H225" s="37">
        <v>1191400</v>
      </c>
      <c r="I225" s="130"/>
      <c r="J225" s="130"/>
      <c r="K225" s="130"/>
      <c r="L225" s="130"/>
      <c r="M225" s="130"/>
      <c r="N225" s="74"/>
      <c r="O225" s="73"/>
      <c r="P225" s="42"/>
    </row>
    <row r="226" spans="1:16" x14ac:dyDescent="0.3">
      <c r="A226" s="73"/>
      <c r="B226" s="73"/>
      <c r="C226" s="73"/>
      <c r="D226" s="73"/>
      <c r="E226" s="73"/>
      <c r="F226" s="115" t="s">
        <v>121</v>
      </c>
      <c r="G226" s="115" t="s">
        <v>437</v>
      </c>
      <c r="H226" s="37">
        <v>1325500</v>
      </c>
      <c r="I226" s="130"/>
      <c r="J226" s="130"/>
      <c r="K226" s="130"/>
      <c r="L226" s="130"/>
      <c r="M226" s="130"/>
      <c r="N226" s="74"/>
      <c r="O226" s="73"/>
      <c r="P226" s="42"/>
    </row>
    <row r="227" spans="1:16" x14ac:dyDescent="0.3">
      <c r="A227" s="73"/>
      <c r="B227" s="73"/>
      <c r="C227" s="73"/>
      <c r="D227" s="73"/>
      <c r="E227" s="73"/>
      <c r="F227" s="115" t="s">
        <v>122</v>
      </c>
      <c r="G227" s="115" t="s">
        <v>437</v>
      </c>
      <c r="H227" s="37">
        <v>0</v>
      </c>
      <c r="I227" s="130"/>
      <c r="J227" s="130"/>
      <c r="K227" s="130"/>
      <c r="L227" s="130"/>
      <c r="M227" s="130"/>
      <c r="N227" s="74"/>
      <c r="O227" s="73"/>
      <c r="P227" s="42"/>
    </row>
    <row r="228" spans="1:16" x14ac:dyDescent="0.3">
      <c r="A228" s="73"/>
      <c r="B228" s="73"/>
      <c r="C228" s="73"/>
      <c r="D228" s="73"/>
      <c r="E228" s="73"/>
      <c r="F228" s="115" t="s">
        <v>123</v>
      </c>
      <c r="G228" s="115" t="s">
        <v>437</v>
      </c>
      <c r="H228" s="37">
        <v>0</v>
      </c>
      <c r="I228" s="130"/>
      <c r="J228" s="130"/>
      <c r="K228" s="130"/>
      <c r="L228" s="130"/>
      <c r="M228" s="130"/>
      <c r="N228" s="74"/>
      <c r="O228" s="73"/>
      <c r="P228" s="42"/>
    </row>
    <row r="229" spans="1:16" x14ac:dyDescent="0.3">
      <c r="A229" s="73"/>
      <c r="B229" s="73"/>
      <c r="C229" s="73"/>
      <c r="D229" s="73"/>
      <c r="E229" s="73"/>
      <c r="F229" s="115" t="s">
        <v>124</v>
      </c>
      <c r="G229" s="115" t="s">
        <v>437</v>
      </c>
      <c r="H229" s="37">
        <v>147020</v>
      </c>
      <c r="I229" s="130"/>
      <c r="J229" s="130"/>
      <c r="K229" s="130"/>
      <c r="L229" s="130"/>
      <c r="M229" s="130"/>
      <c r="N229" s="74"/>
      <c r="O229" s="73"/>
      <c r="P229" s="42"/>
    </row>
    <row r="230" spans="1:16" x14ac:dyDescent="0.3">
      <c r="A230" s="73"/>
      <c r="B230" s="73"/>
      <c r="C230" s="73"/>
      <c r="D230" s="73"/>
      <c r="E230" s="73"/>
      <c r="F230" s="115" t="s">
        <v>125</v>
      </c>
      <c r="G230" s="115" t="s">
        <v>437</v>
      </c>
      <c r="H230" s="37">
        <v>0</v>
      </c>
      <c r="I230" s="130"/>
      <c r="J230" s="130"/>
      <c r="K230" s="130"/>
      <c r="L230" s="130"/>
      <c r="M230" s="130"/>
      <c r="N230" s="74"/>
      <c r="O230" s="73"/>
      <c r="P230" s="42"/>
    </row>
    <row r="231" spans="1:16" x14ac:dyDescent="0.3">
      <c r="A231" s="73"/>
      <c r="B231" s="73"/>
      <c r="C231" s="73"/>
      <c r="D231" s="73"/>
      <c r="E231" s="73"/>
      <c r="F231" s="115" t="s">
        <v>126</v>
      </c>
      <c r="G231" s="115" t="s">
        <v>437</v>
      </c>
      <c r="H231" s="37">
        <v>1140570</v>
      </c>
      <c r="I231" s="130"/>
      <c r="J231" s="130"/>
      <c r="K231" s="130"/>
      <c r="L231" s="130"/>
      <c r="M231" s="130"/>
      <c r="N231" s="74"/>
      <c r="O231" s="73"/>
      <c r="P231" s="42"/>
    </row>
    <row r="232" spans="1:16" x14ac:dyDescent="0.3">
      <c r="A232" s="73"/>
      <c r="B232" s="73"/>
      <c r="C232" s="73"/>
      <c r="D232" s="73"/>
      <c r="E232" s="73"/>
      <c r="F232" s="115" t="s">
        <v>127</v>
      </c>
      <c r="G232" s="115" t="s">
        <v>437</v>
      </c>
      <c r="H232" s="37">
        <v>0</v>
      </c>
      <c r="I232" s="130"/>
      <c r="J232" s="130"/>
      <c r="K232" s="130"/>
      <c r="L232" s="130"/>
      <c r="M232" s="130"/>
      <c r="N232" s="74"/>
      <c r="O232" s="73"/>
      <c r="P232" s="42"/>
    </row>
    <row r="233" spans="1:16" x14ac:dyDescent="0.3">
      <c r="A233" s="73"/>
      <c r="B233" s="73"/>
      <c r="C233" s="73"/>
      <c r="D233" s="73"/>
      <c r="E233" s="73"/>
      <c r="F233" s="115" t="s">
        <v>128</v>
      </c>
      <c r="G233" s="115" t="s">
        <v>437</v>
      </c>
      <c r="H233" s="37">
        <v>0</v>
      </c>
      <c r="I233" s="130"/>
      <c r="J233" s="130"/>
      <c r="K233" s="130"/>
      <c r="L233" s="130"/>
      <c r="M233" s="130"/>
      <c r="N233" s="74"/>
      <c r="O233" s="73"/>
      <c r="P233" s="42"/>
    </row>
    <row r="234" spans="1:16" x14ac:dyDescent="0.3">
      <c r="A234" s="73"/>
      <c r="B234" s="73"/>
      <c r="C234" s="73"/>
      <c r="D234" s="73"/>
      <c r="E234" s="73"/>
      <c r="F234" s="115" t="s">
        <v>129</v>
      </c>
      <c r="G234" s="115" t="s">
        <v>437</v>
      </c>
      <c r="H234" s="37">
        <v>0</v>
      </c>
      <c r="I234" s="130"/>
      <c r="J234" s="130"/>
      <c r="K234" s="130"/>
      <c r="L234" s="130"/>
      <c r="M234" s="130"/>
      <c r="N234" s="74"/>
      <c r="O234" s="73"/>
      <c r="P234" s="42"/>
    </row>
    <row r="235" spans="1:16" x14ac:dyDescent="0.3">
      <c r="A235" s="73"/>
      <c r="B235" s="73"/>
      <c r="C235" s="73"/>
      <c r="D235" s="73"/>
      <c r="E235" s="73"/>
      <c r="F235" s="115" t="s">
        <v>130</v>
      </c>
      <c r="G235" s="115" t="s">
        <v>437</v>
      </c>
      <c r="H235" s="37">
        <v>0</v>
      </c>
      <c r="I235" s="130"/>
      <c r="J235" s="130"/>
      <c r="K235" s="130"/>
      <c r="L235" s="130"/>
      <c r="M235" s="130"/>
      <c r="N235" s="74"/>
      <c r="O235" s="73"/>
      <c r="P235" s="42"/>
    </row>
    <row r="236" spans="1:16" x14ac:dyDescent="0.3">
      <c r="A236" s="73"/>
      <c r="B236" s="73"/>
      <c r="C236" s="73"/>
      <c r="D236" s="73"/>
      <c r="E236" s="73"/>
      <c r="F236" s="117" t="s">
        <v>131</v>
      </c>
      <c r="G236" s="117" t="s">
        <v>437</v>
      </c>
      <c r="H236" s="38">
        <v>0</v>
      </c>
      <c r="I236" s="130"/>
      <c r="J236" s="130"/>
      <c r="K236" s="130"/>
      <c r="L236" s="130"/>
      <c r="M236" s="130"/>
      <c r="N236" s="74"/>
      <c r="O236" s="73"/>
      <c r="P236" s="42"/>
    </row>
    <row r="237" spans="1:16" x14ac:dyDescent="0.3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x14ac:dyDescent="0.3">
      <c r="A238" s="101"/>
      <c r="B238" s="101"/>
      <c r="C238" s="110" t="s">
        <v>624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 x14ac:dyDescent="0.3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 x14ac:dyDescent="0.3">
      <c r="A240" s="73"/>
      <c r="B240" s="73"/>
      <c r="C240" s="73"/>
      <c r="D240" s="109" t="s">
        <v>499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 x14ac:dyDescent="0.3">
      <c r="A241" s="73"/>
      <c r="B241" s="73"/>
      <c r="C241" s="73"/>
      <c r="D241" s="109" t="s">
        <v>500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 x14ac:dyDescent="0.3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x14ac:dyDescent="0.3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601</v>
      </c>
      <c r="P243" s="42"/>
    </row>
    <row r="244" spans="1:16" x14ac:dyDescent="0.3">
      <c r="A244" s="73"/>
      <c r="B244" s="73"/>
      <c r="C244" s="73"/>
      <c r="D244" s="73"/>
      <c r="E244" s="109"/>
      <c r="F244" s="113" t="s">
        <v>134</v>
      </c>
      <c r="G244" s="113" t="s">
        <v>438</v>
      </c>
      <c r="H244" s="36">
        <v>0</v>
      </c>
      <c r="I244" s="130"/>
      <c r="J244" s="130"/>
      <c r="K244" s="130"/>
      <c r="L244" s="130"/>
      <c r="M244" s="130"/>
      <c r="N244" s="74"/>
      <c r="O244" s="73"/>
      <c r="P244" s="42"/>
    </row>
    <row r="245" spans="1:16" x14ac:dyDescent="0.3">
      <c r="A245" s="73"/>
      <c r="B245" s="73"/>
      <c r="C245" s="73"/>
      <c r="D245" s="73"/>
      <c r="E245" s="73"/>
      <c r="F245" s="115" t="s">
        <v>135</v>
      </c>
      <c r="G245" s="115" t="s">
        <v>438</v>
      </c>
      <c r="H245" s="37">
        <v>44500000.000000007</v>
      </c>
      <c r="I245" s="130"/>
      <c r="J245" s="130"/>
      <c r="K245" s="130"/>
      <c r="L245" s="130"/>
      <c r="M245" s="130"/>
      <c r="N245" s="74"/>
      <c r="O245" s="73"/>
      <c r="P245" s="42"/>
    </row>
    <row r="246" spans="1:16" x14ac:dyDescent="0.3">
      <c r="A246" s="73"/>
      <c r="B246" s="73"/>
      <c r="C246" s="73"/>
      <c r="D246" s="73"/>
      <c r="E246" s="73"/>
      <c r="F246" s="115" t="s">
        <v>136</v>
      </c>
      <c r="G246" s="115" t="s">
        <v>438</v>
      </c>
      <c r="H246" s="37">
        <v>14900000</v>
      </c>
      <c r="I246" s="130"/>
      <c r="J246" s="130"/>
      <c r="K246" s="130"/>
      <c r="L246" s="130"/>
      <c r="M246" s="130"/>
      <c r="N246" s="74"/>
      <c r="O246" s="73"/>
      <c r="P246" s="42"/>
    </row>
    <row r="247" spans="1:16" x14ac:dyDescent="0.3">
      <c r="A247" s="73"/>
      <c r="B247" s="73"/>
      <c r="C247" s="73"/>
      <c r="D247" s="73"/>
      <c r="E247" s="73"/>
      <c r="F247" s="115" t="s">
        <v>137</v>
      </c>
      <c r="G247" s="115" t="s">
        <v>438</v>
      </c>
      <c r="H247" s="37">
        <v>13500000</v>
      </c>
      <c r="I247" s="130"/>
      <c r="J247" s="130"/>
      <c r="K247" s="130"/>
      <c r="L247" s="130"/>
      <c r="M247" s="130"/>
      <c r="N247" s="74"/>
      <c r="O247" s="73"/>
      <c r="P247" s="42"/>
    </row>
    <row r="248" spans="1:16" x14ac:dyDescent="0.3">
      <c r="A248" s="73"/>
      <c r="B248" s="73"/>
      <c r="C248" s="73"/>
      <c r="D248" s="73"/>
      <c r="E248" s="73"/>
      <c r="F248" s="115" t="s">
        <v>138</v>
      </c>
      <c r="G248" s="115" t="s">
        <v>438</v>
      </c>
      <c r="H248" s="37">
        <v>7000000.0000000019</v>
      </c>
      <c r="I248" s="130"/>
      <c r="J248" s="130"/>
      <c r="K248" s="130"/>
      <c r="L248" s="130"/>
      <c r="M248" s="130"/>
      <c r="N248" s="74"/>
      <c r="O248" s="73"/>
      <c r="P248" s="42"/>
    </row>
    <row r="249" spans="1:16" x14ac:dyDescent="0.3">
      <c r="A249" s="73"/>
      <c r="B249" s="73"/>
      <c r="C249" s="73"/>
      <c r="D249" s="73"/>
      <c r="E249" s="73"/>
      <c r="F249" s="115" t="s">
        <v>139</v>
      </c>
      <c r="G249" s="115" t="s">
        <v>438</v>
      </c>
      <c r="H249" s="37">
        <v>5300000.0000000009</v>
      </c>
      <c r="I249" s="130"/>
      <c r="J249" s="130"/>
      <c r="K249" s="130"/>
      <c r="L249" s="130"/>
      <c r="M249" s="130"/>
      <c r="N249" s="74"/>
      <c r="O249" s="73"/>
      <c r="P249" s="42"/>
    </row>
    <row r="250" spans="1:16" x14ac:dyDescent="0.3">
      <c r="A250" s="73"/>
      <c r="B250" s="73"/>
      <c r="C250" s="73"/>
      <c r="D250" s="73"/>
      <c r="E250" s="73"/>
      <c r="F250" s="115" t="s">
        <v>140</v>
      </c>
      <c r="G250" s="115" t="s">
        <v>438</v>
      </c>
      <c r="H250" s="37">
        <v>600000</v>
      </c>
      <c r="I250" s="130"/>
      <c r="J250" s="130"/>
      <c r="K250" s="130"/>
      <c r="L250" s="130"/>
      <c r="M250" s="130"/>
      <c r="N250" s="74"/>
      <c r="O250" s="73"/>
      <c r="P250" s="42"/>
    </row>
    <row r="251" spans="1:16" x14ac:dyDescent="0.3">
      <c r="A251" s="73"/>
      <c r="B251" s="73"/>
      <c r="C251" s="73"/>
      <c r="D251" s="73"/>
      <c r="E251" s="73"/>
      <c r="F251" s="115" t="s">
        <v>141</v>
      </c>
      <c r="G251" s="115" t="s">
        <v>438</v>
      </c>
      <c r="H251" s="37">
        <v>4500000</v>
      </c>
      <c r="I251" s="130"/>
      <c r="J251" s="130"/>
      <c r="K251" s="130"/>
      <c r="L251" s="130"/>
      <c r="M251" s="130"/>
      <c r="N251" s="74"/>
      <c r="O251" s="73"/>
      <c r="P251" s="42"/>
    </row>
    <row r="252" spans="1:16" x14ac:dyDescent="0.3">
      <c r="A252" s="73"/>
      <c r="B252" s="73"/>
      <c r="C252" s="73"/>
      <c r="D252" s="73"/>
      <c r="E252" s="73"/>
      <c r="F252" s="115" t="s">
        <v>142</v>
      </c>
      <c r="G252" s="115" t="s">
        <v>438</v>
      </c>
      <c r="H252" s="37">
        <v>4899999.9999999991</v>
      </c>
      <c r="I252" s="130"/>
      <c r="J252" s="130"/>
      <c r="K252" s="130"/>
      <c r="L252" s="130"/>
      <c r="M252" s="130"/>
      <c r="N252" s="74"/>
      <c r="O252" s="73"/>
      <c r="P252" s="42"/>
    </row>
    <row r="253" spans="1:16" x14ac:dyDescent="0.3">
      <c r="A253" s="73"/>
      <c r="B253" s="73"/>
      <c r="C253" s="73"/>
      <c r="D253" s="73"/>
      <c r="E253" s="73"/>
      <c r="F253" s="115" t="s">
        <v>143</v>
      </c>
      <c r="G253" s="115" t="s">
        <v>438</v>
      </c>
      <c r="H253" s="37">
        <v>9600000.0000000019</v>
      </c>
      <c r="I253" s="130"/>
      <c r="J253" s="130"/>
      <c r="K253" s="130"/>
      <c r="L253" s="130"/>
      <c r="M253" s="130"/>
      <c r="N253" s="74"/>
      <c r="O253" s="73"/>
      <c r="P253" s="42"/>
    </row>
    <row r="254" spans="1:16" x14ac:dyDescent="0.3">
      <c r="A254" s="73"/>
      <c r="B254" s="73"/>
      <c r="C254" s="73"/>
      <c r="D254" s="73"/>
      <c r="E254" s="73"/>
      <c r="F254" s="115" t="s">
        <v>144</v>
      </c>
      <c r="G254" s="115" t="s">
        <v>438</v>
      </c>
      <c r="H254" s="37">
        <v>1900000</v>
      </c>
      <c r="I254" s="130"/>
      <c r="J254" s="130"/>
      <c r="K254" s="130"/>
      <c r="L254" s="130"/>
      <c r="M254" s="130"/>
      <c r="N254" s="74"/>
      <c r="O254" s="73"/>
      <c r="P254" s="42"/>
    </row>
    <row r="255" spans="1:16" x14ac:dyDescent="0.3">
      <c r="A255" s="73"/>
      <c r="B255" s="73"/>
      <c r="C255" s="73"/>
      <c r="D255" s="73"/>
      <c r="E255" s="73"/>
      <c r="F255" s="115" t="s">
        <v>145</v>
      </c>
      <c r="G255" s="115" t="s">
        <v>438</v>
      </c>
      <c r="H255" s="37">
        <v>1000000</v>
      </c>
      <c r="I255" s="130"/>
      <c r="J255" s="130"/>
      <c r="K255" s="130"/>
      <c r="L255" s="130"/>
      <c r="M255" s="130"/>
      <c r="N255" s="74"/>
      <c r="O255" s="73"/>
      <c r="P255" s="42"/>
    </row>
    <row r="256" spans="1:16" x14ac:dyDescent="0.3">
      <c r="A256" s="73"/>
      <c r="B256" s="73"/>
      <c r="C256" s="73"/>
      <c r="D256" s="73"/>
      <c r="E256" s="73"/>
      <c r="F256" s="115" t="s">
        <v>146</v>
      </c>
      <c r="G256" s="115" t="s">
        <v>438</v>
      </c>
      <c r="H256" s="37">
        <v>700000</v>
      </c>
      <c r="I256" s="130"/>
      <c r="J256" s="130"/>
      <c r="K256" s="130"/>
      <c r="L256" s="130"/>
      <c r="M256" s="130"/>
      <c r="N256" s="74"/>
      <c r="O256" s="73"/>
      <c r="P256" s="42"/>
    </row>
    <row r="257" spans="1:16" x14ac:dyDescent="0.3">
      <c r="A257" s="73"/>
      <c r="B257" s="73"/>
      <c r="C257" s="73"/>
      <c r="D257" s="73"/>
      <c r="E257" s="73"/>
      <c r="F257" s="115" t="s">
        <v>147</v>
      </c>
      <c r="G257" s="115" t="s">
        <v>438</v>
      </c>
      <c r="H257" s="37">
        <v>1200000</v>
      </c>
      <c r="I257" s="130"/>
      <c r="J257" s="130"/>
      <c r="K257" s="130"/>
      <c r="L257" s="130"/>
      <c r="M257" s="130"/>
      <c r="N257" s="74"/>
      <c r="O257" s="73"/>
      <c r="P257" s="42"/>
    </row>
    <row r="258" spans="1:16" x14ac:dyDescent="0.3">
      <c r="A258" s="73"/>
      <c r="B258" s="73"/>
      <c r="C258" s="73"/>
      <c r="D258" s="73"/>
      <c r="E258" s="73"/>
      <c r="F258" s="115" t="s">
        <v>148</v>
      </c>
      <c r="G258" s="115" t="s">
        <v>438</v>
      </c>
      <c r="H258" s="37">
        <v>4200000</v>
      </c>
      <c r="I258" s="130"/>
      <c r="J258" s="130"/>
      <c r="K258" s="130"/>
      <c r="L258" s="130"/>
      <c r="M258" s="130"/>
      <c r="N258" s="74"/>
      <c r="O258" s="73"/>
      <c r="P258" s="42"/>
    </row>
    <row r="259" spans="1:16" x14ac:dyDescent="0.3">
      <c r="A259" s="73"/>
      <c r="B259" s="73"/>
      <c r="C259" s="73"/>
      <c r="D259" s="73"/>
      <c r="E259" s="73"/>
      <c r="F259" s="115" t="s">
        <v>149</v>
      </c>
      <c r="G259" s="115" t="s">
        <v>438</v>
      </c>
      <c r="H259" s="37">
        <v>6900000</v>
      </c>
      <c r="I259" s="130"/>
      <c r="J259" s="130"/>
      <c r="K259" s="130"/>
      <c r="L259" s="130"/>
      <c r="M259" s="130"/>
      <c r="N259" s="74"/>
      <c r="O259" s="73"/>
      <c r="P259" s="42"/>
    </row>
    <row r="260" spans="1:16" x14ac:dyDescent="0.3">
      <c r="A260" s="73"/>
      <c r="B260" s="73"/>
      <c r="C260" s="73"/>
      <c r="D260" s="73"/>
      <c r="E260" s="73"/>
      <c r="F260" s="115" t="s">
        <v>150</v>
      </c>
      <c r="G260" s="115" t="s">
        <v>438</v>
      </c>
      <c r="H260" s="37">
        <v>3000000</v>
      </c>
      <c r="I260" s="130"/>
      <c r="J260" s="130"/>
      <c r="K260" s="130"/>
      <c r="L260" s="130"/>
      <c r="M260" s="130"/>
      <c r="N260" s="74"/>
      <c r="O260" s="73"/>
      <c r="P260" s="42"/>
    </row>
    <row r="261" spans="1:16" x14ac:dyDescent="0.3">
      <c r="A261" s="73"/>
      <c r="B261" s="73"/>
      <c r="C261" s="73"/>
      <c r="D261" s="73"/>
      <c r="E261" s="73"/>
      <c r="F261" s="115" t="s">
        <v>151</v>
      </c>
      <c r="G261" s="115" t="s">
        <v>438</v>
      </c>
      <c r="H261" s="37">
        <v>899999.99999999988</v>
      </c>
      <c r="I261" s="130"/>
      <c r="J261" s="130"/>
      <c r="K261" s="130"/>
      <c r="L261" s="130"/>
      <c r="M261" s="130"/>
      <c r="N261" s="74"/>
      <c r="O261" s="73"/>
      <c r="P261" s="42"/>
    </row>
    <row r="262" spans="1:16" x14ac:dyDescent="0.3">
      <c r="A262" s="73"/>
      <c r="B262" s="73"/>
      <c r="C262" s="73"/>
      <c r="D262" s="73"/>
      <c r="E262" s="73"/>
      <c r="F262" s="115" t="s">
        <v>152</v>
      </c>
      <c r="G262" s="115" t="s">
        <v>438</v>
      </c>
      <c r="H262" s="37">
        <v>1200000</v>
      </c>
      <c r="I262" s="130"/>
      <c r="J262" s="130"/>
      <c r="K262" s="130"/>
      <c r="L262" s="130"/>
      <c r="M262" s="130"/>
      <c r="N262" s="74"/>
      <c r="O262" s="73"/>
      <c r="P262" s="42"/>
    </row>
    <row r="263" spans="1:16" x14ac:dyDescent="0.3">
      <c r="A263" s="73"/>
      <c r="B263" s="73"/>
      <c r="C263" s="73"/>
      <c r="D263" s="73"/>
      <c r="E263" s="73"/>
      <c r="F263" s="115" t="s">
        <v>153</v>
      </c>
      <c r="G263" s="115" t="s">
        <v>438</v>
      </c>
      <c r="H263" s="37">
        <v>5899999.9999999991</v>
      </c>
      <c r="I263" s="130"/>
      <c r="J263" s="130"/>
      <c r="K263" s="130"/>
      <c r="L263" s="130"/>
      <c r="M263" s="130"/>
      <c r="N263" s="74"/>
      <c r="O263" s="73"/>
      <c r="P263" s="42"/>
    </row>
    <row r="264" spans="1:16" x14ac:dyDescent="0.3">
      <c r="A264" s="73"/>
      <c r="B264" s="73"/>
      <c r="C264" s="73"/>
      <c r="D264" s="73"/>
      <c r="E264" s="73"/>
      <c r="F264" s="115" t="s">
        <v>154</v>
      </c>
      <c r="G264" s="115" t="s">
        <v>438</v>
      </c>
      <c r="H264" s="37">
        <v>1600000</v>
      </c>
      <c r="I264" s="130"/>
      <c r="J264" s="130"/>
      <c r="K264" s="130"/>
      <c r="L264" s="130"/>
      <c r="M264" s="130"/>
      <c r="N264" s="74"/>
      <c r="O264" s="73"/>
      <c r="P264" s="42"/>
    </row>
    <row r="265" spans="1:16" x14ac:dyDescent="0.3">
      <c r="A265" s="73"/>
      <c r="B265" s="73"/>
      <c r="C265" s="73"/>
      <c r="D265" s="73"/>
      <c r="E265" s="73"/>
      <c r="F265" s="115" t="s">
        <v>155</v>
      </c>
      <c r="G265" s="115" t="s">
        <v>438</v>
      </c>
      <c r="H265" s="37">
        <v>7300000.0000000009</v>
      </c>
      <c r="I265" s="130"/>
      <c r="J265" s="130"/>
      <c r="K265" s="130"/>
      <c r="L265" s="130"/>
      <c r="M265" s="130"/>
      <c r="N265" s="74"/>
      <c r="O265" s="73"/>
      <c r="P265" s="42"/>
    </row>
    <row r="266" spans="1:16" x14ac:dyDescent="0.3">
      <c r="A266" s="73"/>
      <c r="B266" s="73"/>
      <c r="C266" s="73"/>
      <c r="D266" s="73"/>
      <c r="E266" s="73"/>
      <c r="F266" s="115" t="s">
        <v>156</v>
      </c>
      <c r="G266" s="115" t="s">
        <v>438</v>
      </c>
      <c r="H266" s="37">
        <v>20500000</v>
      </c>
      <c r="I266" s="130"/>
      <c r="J266" s="130"/>
      <c r="K266" s="130"/>
      <c r="L266" s="130"/>
      <c r="M266" s="130"/>
      <c r="N266" s="74"/>
      <c r="O266" s="73"/>
      <c r="P266" s="42"/>
    </row>
    <row r="267" spans="1:16" x14ac:dyDescent="0.3">
      <c r="A267" s="73"/>
      <c r="B267" s="73"/>
      <c r="C267" s="73"/>
      <c r="D267" s="73"/>
      <c r="E267" s="73"/>
      <c r="F267" s="115" t="s">
        <v>157</v>
      </c>
      <c r="G267" s="115" t="s">
        <v>438</v>
      </c>
      <c r="H267" s="37">
        <v>5800000.0000000009</v>
      </c>
      <c r="I267" s="130"/>
      <c r="J267" s="130"/>
      <c r="K267" s="130"/>
      <c r="L267" s="130"/>
      <c r="M267" s="130"/>
      <c r="N267" s="74"/>
      <c r="O267" s="73"/>
      <c r="P267" s="42"/>
    </row>
    <row r="268" spans="1:16" x14ac:dyDescent="0.3">
      <c r="A268" s="73"/>
      <c r="B268" s="73"/>
      <c r="C268" s="73"/>
      <c r="D268" s="73"/>
      <c r="E268" s="73"/>
      <c r="F268" s="115" t="s">
        <v>158</v>
      </c>
      <c r="G268" s="115" t="s">
        <v>438</v>
      </c>
      <c r="H268" s="37">
        <v>25200000</v>
      </c>
      <c r="I268" s="130"/>
      <c r="J268" s="130"/>
      <c r="K268" s="130"/>
      <c r="L268" s="130"/>
      <c r="M268" s="130"/>
      <c r="N268" s="74"/>
      <c r="O268" s="73"/>
      <c r="P268" s="42"/>
    </row>
    <row r="269" spans="1:16" x14ac:dyDescent="0.3">
      <c r="A269" s="73"/>
      <c r="B269" s="73"/>
      <c r="C269" s="73"/>
      <c r="D269" s="73"/>
      <c r="E269" s="73"/>
      <c r="F269" s="115" t="s">
        <v>159</v>
      </c>
      <c r="G269" s="115" t="s">
        <v>438</v>
      </c>
      <c r="H269" s="37">
        <v>300000</v>
      </c>
      <c r="I269" s="130"/>
      <c r="J269" s="130"/>
      <c r="K269" s="130"/>
      <c r="L269" s="130"/>
      <c r="M269" s="130"/>
      <c r="N269" s="74"/>
      <c r="O269" s="73"/>
      <c r="P269" s="42"/>
    </row>
    <row r="270" spans="1:16" x14ac:dyDescent="0.3">
      <c r="A270" s="73"/>
      <c r="B270" s="73"/>
      <c r="C270" s="73"/>
      <c r="D270" s="73"/>
      <c r="E270" s="73"/>
      <c r="F270" s="115" t="s">
        <v>160</v>
      </c>
      <c r="G270" s="115" t="s">
        <v>438</v>
      </c>
      <c r="H270" s="37">
        <v>100000</v>
      </c>
      <c r="I270" s="130"/>
      <c r="J270" s="130"/>
      <c r="K270" s="130"/>
      <c r="L270" s="130"/>
      <c r="M270" s="130"/>
      <c r="N270" s="74"/>
      <c r="O270" s="73"/>
      <c r="P270" s="42"/>
    </row>
    <row r="271" spans="1:16" x14ac:dyDescent="0.3">
      <c r="A271" s="73"/>
      <c r="B271" s="73"/>
      <c r="C271" s="73"/>
      <c r="D271" s="73"/>
      <c r="E271" s="73"/>
      <c r="F271" s="115" t="s">
        <v>161</v>
      </c>
      <c r="G271" s="115" t="s">
        <v>438</v>
      </c>
      <c r="H271" s="37">
        <v>1099999.9999999998</v>
      </c>
      <c r="I271" s="130"/>
      <c r="J271" s="130"/>
      <c r="K271" s="130"/>
      <c r="L271" s="130"/>
      <c r="M271" s="130"/>
      <c r="N271" s="74"/>
      <c r="O271" s="73"/>
      <c r="P271" s="42"/>
    </row>
    <row r="272" spans="1:16" x14ac:dyDescent="0.3">
      <c r="A272" s="73"/>
      <c r="B272" s="73"/>
      <c r="C272" s="73"/>
      <c r="D272" s="73"/>
      <c r="E272" s="73"/>
      <c r="F272" s="115" t="s">
        <v>162</v>
      </c>
      <c r="G272" s="115" t="s">
        <v>438</v>
      </c>
      <c r="H272" s="37">
        <v>34000000</v>
      </c>
      <c r="I272" s="130"/>
      <c r="J272" s="130"/>
      <c r="K272" s="130"/>
      <c r="L272" s="130"/>
      <c r="M272" s="130"/>
      <c r="N272" s="74"/>
      <c r="O272" s="73"/>
      <c r="P272" s="42"/>
    </row>
    <row r="273" spans="1:16" x14ac:dyDescent="0.3">
      <c r="A273" s="73"/>
      <c r="B273" s="73"/>
      <c r="C273" s="73"/>
      <c r="D273" s="73"/>
      <c r="E273" s="73"/>
      <c r="F273" s="115" t="s">
        <v>163</v>
      </c>
      <c r="G273" s="115" t="s">
        <v>438</v>
      </c>
      <c r="H273" s="37">
        <v>18017120.399999999</v>
      </c>
      <c r="I273" s="130"/>
      <c r="J273" s="130"/>
      <c r="K273" s="130"/>
      <c r="L273" s="130"/>
      <c r="M273" s="130"/>
      <c r="N273" s="74"/>
      <c r="O273" s="73"/>
      <c r="P273" s="42"/>
    </row>
    <row r="274" spans="1:16" x14ac:dyDescent="0.3">
      <c r="A274" s="73"/>
      <c r="B274" s="73"/>
      <c r="C274" s="73"/>
      <c r="D274" s="73"/>
      <c r="E274" s="73"/>
      <c r="F274" s="115" t="s">
        <v>164</v>
      </c>
      <c r="G274" s="115" t="s">
        <v>438</v>
      </c>
      <c r="H274" s="37">
        <v>5167573.9700000007</v>
      </c>
      <c r="I274" s="130"/>
      <c r="J274" s="130"/>
      <c r="K274" s="130"/>
      <c r="L274" s="130"/>
      <c r="M274" s="130"/>
      <c r="N274" s="74"/>
      <c r="O274" s="73"/>
      <c r="P274" s="42"/>
    </row>
    <row r="275" spans="1:16" x14ac:dyDescent="0.3">
      <c r="A275" s="73"/>
      <c r="B275" s="73"/>
      <c r="C275" s="73"/>
      <c r="D275" s="73"/>
      <c r="E275" s="73"/>
      <c r="F275" s="115" t="s">
        <v>189</v>
      </c>
      <c r="G275" s="115" t="s">
        <v>438</v>
      </c>
      <c r="H275" s="37">
        <v>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 x14ac:dyDescent="0.3">
      <c r="A276" s="73"/>
      <c r="B276" s="73"/>
      <c r="C276" s="73"/>
      <c r="D276" s="73"/>
      <c r="E276" s="73"/>
      <c r="F276" s="115" t="s">
        <v>742</v>
      </c>
      <c r="G276" s="115" t="s">
        <v>438</v>
      </c>
      <c r="H276" s="37">
        <v>719996</v>
      </c>
      <c r="I276" s="130"/>
      <c r="J276" s="130"/>
      <c r="K276" s="130"/>
      <c r="L276" s="130"/>
      <c r="M276" s="130"/>
      <c r="N276" s="74"/>
      <c r="O276" s="73"/>
      <c r="P276" s="42"/>
    </row>
    <row r="277" spans="1:16" x14ac:dyDescent="0.3">
      <c r="A277" s="73"/>
      <c r="B277" s="73"/>
      <c r="C277" s="73"/>
      <c r="D277" s="73"/>
      <c r="E277" s="73"/>
      <c r="F277" s="117" t="s">
        <v>741</v>
      </c>
      <c r="G277" s="117" t="s">
        <v>438</v>
      </c>
      <c r="H277" s="38">
        <v>-11484694.370000085</v>
      </c>
      <c r="I277" s="130"/>
      <c r="J277" s="130"/>
      <c r="K277" s="130"/>
      <c r="L277" s="130"/>
      <c r="M277" s="130"/>
      <c r="N277" s="74"/>
      <c r="O277" s="73"/>
      <c r="P277" s="42"/>
    </row>
    <row r="278" spans="1:16" x14ac:dyDescent="0.3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x14ac:dyDescent="0.3">
      <c r="A279" s="101"/>
      <c r="B279" s="101"/>
      <c r="C279" s="110" t="s">
        <v>625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 x14ac:dyDescent="0.3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 x14ac:dyDescent="0.3">
      <c r="A281" s="73"/>
      <c r="B281" s="73"/>
      <c r="C281" s="73"/>
      <c r="D281" s="109" t="s">
        <v>703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 x14ac:dyDescent="0.3">
      <c r="A282" s="73"/>
      <c r="B282" s="73"/>
      <c r="C282" s="73"/>
      <c r="D282" s="109" t="s">
        <v>704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 x14ac:dyDescent="0.3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x14ac:dyDescent="0.3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602</v>
      </c>
      <c r="P284" s="42"/>
    </row>
    <row r="285" spans="1:16" x14ac:dyDescent="0.3">
      <c r="A285" s="73"/>
      <c r="B285" s="73"/>
      <c r="C285" s="73"/>
      <c r="D285" s="73"/>
      <c r="E285" s="109"/>
      <c r="F285" s="113" t="s">
        <v>134</v>
      </c>
      <c r="G285" s="113" t="s">
        <v>438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 x14ac:dyDescent="0.3">
      <c r="A286" s="73"/>
      <c r="B286" s="73"/>
      <c r="C286" s="73"/>
      <c r="D286" s="73"/>
      <c r="E286" s="73"/>
      <c r="F286" s="115" t="s">
        <v>135</v>
      </c>
      <c r="G286" s="115" t="s">
        <v>438</v>
      </c>
      <c r="H286" s="130"/>
      <c r="I286" s="130"/>
      <c r="J286" s="37">
        <v>12000000</v>
      </c>
      <c r="K286" s="37">
        <v>5000000</v>
      </c>
      <c r="L286" s="37">
        <v>14899999.999999998</v>
      </c>
      <c r="M286" s="37">
        <v>13300000.000000002</v>
      </c>
      <c r="N286" s="74"/>
      <c r="O286" s="73"/>
      <c r="P286" s="42"/>
    </row>
    <row r="287" spans="1:16" x14ac:dyDescent="0.3">
      <c r="A287" s="73"/>
      <c r="B287" s="73"/>
      <c r="C287" s="73"/>
      <c r="D287" s="73"/>
      <c r="E287" s="73"/>
      <c r="F287" s="115" t="s">
        <v>136</v>
      </c>
      <c r="G287" s="115" t="s">
        <v>438</v>
      </c>
      <c r="H287" s="130"/>
      <c r="I287" s="130"/>
      <c r="J287" s="37">
        <v>0</v>
      </c>
      <c r="K287" s="37">
        <v>0</v>
      </c>
      <c r="L287" s="37">
        <v>0</v>
      </c>
      <c r="M287" s="37">
        <v>0</v>
      </c>
      <c r="N287" s="74"/>
      <c r="O287" s="73"/>
      <c r="P287" s="42"/>
    </row>
    <row r="288" spans="1:16" x14ac:dyDescent="0.3">
      <c r="A288" s="73"/>
      <c r="B288" s="73"/>
      <c r="C288" s="73"/>
      <c r="D288" s="73"/>
      <c r="E288" s="73"/>
      <c r="F288" s="115" t="s">
        <v>137</v>
      </c>
      <c r="G288" s="115" t="s">
        <v>438</v>
      </c>
      <c r="H288" s="130"/>
      <c r="I288" s="130"/>
      <c r="J288" s="37">
        <v>8499999.9999999981</v>
      </c>
      <c r="K288" s="37">
        <v>400000</v>
      </c>
      <c r="L288" s="37">
        <v>2500000</v>
      </c>
      <c r="M288" s="37">
        <v>1000000</v>
      </c>
      <c r="N288" s="74"/>
      <c r="O288" s="73"/>
      <c r="P288" s="42"/>
    </row>
    <row r="289" spans="1:16" x14ac:dyDescent="0.3">
      <c r="A289" s="73"/>
      <c r="B289" s="73"/>
      <c r="C289" s="73"/>
      <c r="D289" s="73"/>
      <c r="E289" s="73"/>
      <c r="F289" s="115" t="s">
        <v>138</v>
      </c>
      <c r="G289" s="115" t="s">
        <v>438</v>
      </c>
      <c r="H289" s="130"/>
      <c r="I289" s="130"/>
      <c r="J289" s="37">
        <v>1200000</v>
      </c>
      <c r="K289" s="37">
        <v>2700000</v>
      </c>
      <c r="L289" s="37">
        <v>800000</v>
      </c>
      <c r="M289" s="37">
        <v>2100000</v>
      </c>
      <c r="N289" s="74"/>
      <c r="O289" s="73"/>
      <c r="P289" s="42"/>
    </row>
    <row r="290" spans="1:16" x14ac:dyDescent="0.3">
      <c r="A290" s="73"/>
      <c r="B290" s="73"/>
      <c r="C290" s="73"/>
      <c r="D290" s="73"/>
      <c r="E290" s="73"/>
      <c r="F290" s="115" t="s">
        <v>139</v>
      </c>
      <c r="G290" s="115" t="s">
        <v>438</v>
      </c>
      <c r="H290" s="130"/>
      <c r="I290" s="130"/>
      <c r="J290" s="37">
        <v>2795916.4081484308</v>
      </c>
      <c r="K290" s="37">
        <v>0</v>
      </c>
      <c r="L290" s="37">
        <v>2119896.1128685074</v>
      </c>
      <c r="M290" s="37">
        <v>393330.13347943331</v>
      </c>
      <c r="N290" s="74"/>
      <c r="O290" s="73"/>
      <c r="P290" s="42"/>
    </row>
    <row r="291" spans="1:16" x14ac:dyDescent="0.3">
      <c r="A291" s="73"/>
      <c r="B291" s="73"/>
      <c r="C291" s="73"/>
      <c r="D291" s="73"/>
      <c r="E291" s="73"/>
      <c r="F291" s="115" t="s">
        <v>140</v>
      </c>
      <c r="G291" s="115" t="s">
        <v>438</v>
      </c>
      <c r="H291" s="130"/>
      <c r="I291" s="130"/>
      <c r="J291" s="37">
        <v>0</v>
      </c>
      <c r="K291" s="37">
        <v>0</v>
      </c>
      <c r="L291" s="37">
        <v>0</v>
      </c>
      <c r="M291" s="37">
        <v>0</v>
      </c>
      <c r="N291" s="74"/>
      <c r="O291" s="73"/>
      <c r="P291" s="42"/>
    </row>
    <row r="292" spans="1:16" x14ac:dyDescent="0.3">
      <c r="A292" s="73"/>
      <c r="B292" s="73"/>
      <c r="C292" s="73"/>
      <c r="D292" s="73"/>
      <c r="E292" s="73"/>
      <c r="F292" s="115" t="s">
        <v>141</v>
      </c>
      <c r="G292" s="115" t="s">
        <v>438</v>
      </c>
      <c r="H292" s="130"/>
      <c r="I292" s="130"/>
      <c r="J292" s="37">
        <v>0</v>
      </c>
      <c r="K292" s="37">
        <v>0</v>
      </c>
      <c r="L292" s="37">
        <v>0</v>
      </c>
      <c r="M292" s="37">
        <v>0</v>
      </c>
      <c r="N292" s="74"/>
      <c r="O292" s="73"/>
      <c r="P292" s="42"/>
    </row>
    <row r="293" spans="1:16" x14ac:dyDescent="0.3">
      <c r="A293" s="73"/>
      <c r="B293" s="73"/>
      <c r="C293" s="73"/>
      <c r="D293" s="73"/>
      <c r="E293" s="73"/>
      <c r="F293" s="115" t="s">
        <v>142</v>
      </c>
      <c r="G293" s="115" t="s">
        <v>438</v>
      </c>
      <c r="H293" s="130"/>
      <c r="I293" s="130"/>
      <c r="J293" s="37">
        <v>0</v>
      </c>
      <c r="K293" s="37">
        <v>0</v>
      </c>
      <c r="L293" s="37">
        <v>0</v>
      </c>
      <c r="M293" s="37">
        <v>0</v>
      </c>
      <c r="N293" s="74"/>
      <c r="O293" s="73"/>
      <c r="P293" s="42"/>
    </row>
    <row r="294" spans="1:16" x14ac:dyDescent="0.3">
      <c r="A294" s="73"/>
      <c r="B294" s="73"/>
      <c r="C294" s="73"/>
      <c r="D294" s="73"/>
      <c r="E294" s="73"/>
      <c r="F294" s="115" t="s">
        <v>143</v>
      </c>
      <c r="G294" s="115" t="s">
        <v>438</v>
      </c>
      <c r="H294" s="130"/>
      <c r="I294" s="130"/>
      <c r="J294" s="37">
        <v>0</v>
      </c>
      <c r="K294" s="37">
        <v>0</v>
      </c>
      <c r="L294" s="37">
        <v>0</v>
      </c>
      <c r="M294" s="37">
        <v>0</v>
      </c>
      <c r="N294" s="74"/>
      <c r="O294" s="73"/>
      <c r="P294" s="42"/>
    </row>
    <row r="295" spans="1:16" x14ac:dyDescent="0.3">
      <c r="A295" s="73"/>
      <c r="B295" s="73"/>
      <c r="C295" s="73"/>
      <c r="D295" s="73"/>
      <c r="E295" s="73"/>
      <c r="F295" s="115" t="s">
        <v>144</v>
      </c>
      <c r="G295" s="115" t="s">
        <v>438</v>
      </c>
      <c r="H295" s="130"/>
      <c r="I295" s="130"/>
      <c r="J295" s="37">
        <v>0</v>
      </c>
      <c r="K295" s="37">
        <v>0</v>
      </c>
      <c r="L295" s="37">
        <v>0</v>
      </c>
      <c r="M295" s="37">
        <v>0</v>
      </c>
      <c r="N295" s="74"/>
      <c r="O295" s="73"/>
      <c r="P295" s="42"/>
    </row>
    <row r="296" spans="1:16" x14ac:dyDescent="0.3">
      <c r="A296" s="73"/>
      <c r="B296" s="73"/>
      <c r="C296" s="73"/>
      <c r="D296" s="73"/>
      <c r="E296" s="73"/>
      <c r="F296" s="115" t="s">
        <v>145</v>
      </c>
      <c r="G296" s="115" t="s">
        <v>438</v>
      </c>
      <c r="H296" s="130"/>
      <c r="I296" s="130"/>
      <c r="J296" s="37">
        <v>0</v>
      </c>
      <c r="K296" s="37">
        <v>0</v>
      </c>
      <c r="L296" s="37">
        <v>0</v>
      </c>
      <c r="M296" s="37">
        <v>0</v>
      </c>
      <c r="N296" s="74"/>
      <c r="O296" s="73"/>
      <c r="P296" s="42"/>
    </row>
    <row r="297" spans="1:16" x14ac:dyDescent="0.3">
      <c r="A297" s="73"/>
      <c r="B297" s="73"/>
      <c r="C297" s="73"/>
      <c r="D297" s="73"/>
      <c r="E297" s="73"/>
      <c r="F297" s="115" t="s">
        <v>146</v>
      </c>
      <c r="G297" s="115" t="s">
        <v>438</v>
      </c>
      <c r="H297" s="130"/>
      <c r="I297" s="130"/>
      <c r="J297" s="37">
        <v>0</v>
      </c>
      <c r="K297" s="37">
        <v>0</v>
      </c>
      <c r="L297" s="37">
        <v>0</v>
      </c>
      <c r="M297" s="37">
        <v>0</v>
      </c>
      <c r="N297" s="74"/>
      <c r="O297" s="73"/>
      <c r="P297" s="42"/>
    </row>
    <row r="298" spans="1:16" x14ac:dyDescent="0.3">
      <c r="A298" s="73"/>
      <c r="B298" s="73"/>
      <c r="C298" s="73"/>
      <c r="D298" s="73"/>
      <c r="E298" s="73"/>
      <c r="F298" s="115" t="s">
        <v>147</v>
      </c>
      <c r="G298" s="115" t="s">
        <v>438</v>
      </c>
      <c r="H298" s="130"/>
      <c r="I298" s="130"/>
      <c r="J298" s="37">
        <v>0</v>
      </c>
      <c r="K298" s="37">
        <v>0</v>
      </c>
      <c r="L298" s="37">
        <v>0</v>
      </c>
      <c r="M298" s="37">
        <v>0</v>
      </c>
      <c r="N298" s="74"/>
      <c r="O298" s="73"/>
      <c r="P298" s="42"/>
    </row>
    <row r="299" spans="1:16" x14ac:dyDescent="0.3">
      <c r="A299" s="73"/>
      <c r="B299" s="73"/>
      <c r="C299" s="73"/>
      <c r="D299" s="73"/>
      <c r="E299" s="73"/>
      <c r="F299" s="115" t="s">
        <v>148</v>
      </c>
      <c r="G299" s="115" t="s">
        <v>438</v>
      </c>
      <c r="H299" s="130"/>
      <c r="I299" s="130"/>
      <c r="J299" s="37">
        <v>0</v>
      </c>
      <c r="K299" s="37">
        <v>0</v>
      </c>
      <c r="L299" s="37">
        <v>0</v>
      </c>
      <c r="M299" s="37">
        <v>0</v>
      </c>
      <c r="N299" s="74"/>
      <c r="O299" s="73"/>
      <c r="P299" s="42"/>
    </row>
    <row r="300" spans="1:16" x14ac:dyDescent="0.3">
      <c r="A300" s="73"/>
      <c r="B300" s="73"/>
      <c r="C300" s="73"/>
      <c r="D300" s="73"/>
      <c r="E300" s="73"/>
      <c r="F300" s="115" t="s">
        <v>149</v>
      </c>
      <c r="G300" s="115" t="s">
        <v>438</v>
      </c>
      <c r="H300" s="130"/>
      <c r="I300" s="130"/>
      <c r="J300" s="37">
        <v>0</v>
      </c>
      <c r="K300" s="37">
        <v>0</v>
      </c>
      <c r="L300" s="37">
        <v>0</v>
      </c>
      <c r="M300" s="37">
        <v>0</v>
      </c>
      <c r="N300" s="74"/>
      <c r="O300" s="73"/>
      <c r="P300" s="42"/>
    </row>
    <row r="301" spans="1:16" x14ac:dyDescent="0.3">
      <c r="A301" s="73"/>
      <c r="B301" s="73"/>
      <c r="C301" s="73"/>
      <c r="D301" s="73"/>
      <c r="E301" s="73"/>
      <c r="F301" s="115" t="s">
        <v>150</v>
      </c>
      <c r="G301" s="115" t="s">
        <v>438</v>
      </c>
      <c r="H301" s="130"/>
      <c r="I301" s="130"/>
      <c r="J301" s="37">
        <v>0</v>
      </c>
      <c r="K301" s="37">
        <v>0</v>
      </c>
      <c r="L301" s="37">
        <v>0</v>
      </c>
      <c r="M301" s="37">
        <v>0</v>
      </c>
      <c r="N301" s="74"/>
      <c r="O301" s="73"/>
      <c r="P301" s="42"/>
    </row>
    <row r="302" spans="1:16" x14ac:dyDescent="0.3">
      <c r="A302" s="73"/>
      <c r="B302" s="73"/>
      <c r="C302" s="73"/>
      <c r="D302" s="73"/>
      <c r="E302" s="73"/>
      <c r="F302" s="115" t="s">
        <v>151</v>
      </c>
      <c r="G302" s="115" t="s">
        <v>438</v>
      </c>
      <c r="H302" s="130"/>
      <c r="I302" s="130"/>
      <c r="J302" s="37">
        <v>0</v>
      </c>
      <c r="K302" s="37">
        <v>0</v>
      </c>
      <c r="L302" s="37">
        <v>0</v>
      </c>
      <c r="M302" s="37">
        <v>0</v>
      </c>
      <c r="N302" s="74"/>
      <c r="O302" s="73"/>
      <c r="P302" s="42"/>
    </row>
    <row r="303" spans="1:16" x14ac:dyDescent="0.3">
      <c r="A303" s="73"/>
      <c r="B303" s="73"/>
      <c r="C303" s="73"/>
      <c r="D303" s="73"/>
      <c r="E303" s="73"/>
      <c r="F303" s="115" t="s">
        <v>152</v>
      </c>
      <c r="G303" s="115" t="s">
        <v>438</v>
      </c>
      <c r="H303" s="130"/>
      <c r="I303" s="130"/>
      <c r="J303" s="37">
        <v>0</v>
      </c>
      <c r="K303" s="37">
        <v>0</v>
      </c>
      <c r="L303" s="37">
        <v>0</v>
      </c>
      <c r="M303" s="37">
        <v>0</v>
      </c>
      <c r="N303" s="74"/>
      <c r="O303" s="73"/>
      <c r="P303" s="42"/>
    </row>
    <row r="304" spans="1:16" x14ac:dyDescent="0.3">
      <c r="A304" s="73"/>
      <c r="B304" s="73"/>
      <c r="C304" s="73"/>
      <c r="D304" s="73"/>
      <c r="E304" s="73"/>
      <c r="F304" s="115" t="s">
        <v>153</v>
      </c>
      <c r="G304" s="115" t="s">
        <v>438</v>
      </c>
      <c r="H304" s="130"/>
      <c r="I304" s="130"/>
      <c r="J304" s="37">
        <v>0</v>
      </c>
      <c r="K304" s="37">
        <v>0</v>
      </c>
      <c r="L304" s="37">
        <v>0</v>
      </c>
      <c r="M304" s="37">
        <v>0</v>
      </c>
      <c r="N304" s="74"/>
      <c r="O304" s="73"/>
      <c r="P304" s="42"/>
    </row>
    <row r="305" spans="1:16" x14ac:dyDescent="0.3">
      <c r="A305" s="73"/>
      <c r="B305" s="73"/>
      <c r="C305" s="73"/>
      <c r="D305" s="73"/>
      <c r="E305" s="73"/>
      <c r="F305" s="115" t="s">
        <v>154</v>
      </c>
      <c r="G305" s="115" t="s">
        <v>438</v>
      </c>
      <c r="H305" s="130"/>
      <c r="I305" s="130"/>
      <c r="J305" s="37">
        <v>0</v>
      </c>
      <c r="K305" s="37">
        <v>0</v>
      </c>
      <c r="L305" s="37">
        <v>0</v>
      </c>
      <c r="M305" s="37">
        <v>0</v>
      </c>
      <c r="N305" s="74"/>
      <c r="O305" s="73"/>
      <c r="P305" s="42"/>
    </row>
    <row r="306" spans="1:16" x14ac:dyDescent="0.3">
      <c r="A306" s="73"/>
      <c r="B306" s="73"/>
      <c r="C306" s="73"/>
      <c r="D306" s="73"/>
      <c r="E306" s="73"/>
      <c r="F306" s="115" t="s">
        <v>155</v>
      </c>
      <c r="G306" s="115" t="s">
        <v>438</v>
      </c>
      <c r="H306" s="130"/>
      <c r="I306" s="130"/>
      <c r="J306" s="37">
        <v>0</v>
      </c>
      <c r="K306" s="37">
        <v>0</v>
      </c>
      <c r="L306" s="37">
        <v>0</v>
      </c>
      <c r="M306" s="37">
        <v>0</v>
      </c>
      <c r="N306" s="74"/>
      <c r="O306" s="73"/>
      <c r="P306" s="42"/>
    </row>
    <row r="307" spans="1:16" x14ac:dyDescent="0.3">
      <c r="A307" s="73"/>
      <c r="B307" s="73"/>
      <c r="C307" s="73"/>
      <c r="D307" s="73"/>
      <c r="E307" s="73"/>
      <c r="F307" s="115" t="s">
        <v>156</v>
      </c>
      <c r="G307" s="115" t="s">
        <v>438</v>
      </c>
      <c r="H307" s="130"/>
      <c r="I307" s="130"/>
      <c r="J307" s="37">
        <v>0</v>
      </c>
      <c r="K307" s="37">
        <v>0</v>
      </c>
      <c r="L307" s="37">
        <v>0</v>
      </c>
      <c r="M307" s="37">
        <v>0</v>
      </c>
      <c r="N307" s="74"/>
      <c r="O307" s="73"/>
      <c r="P307" s="42"/>
    </row>
    <row r="308" spans="1:16" x14ac:dyDescent="0.3">
      <c r="A308" s="73"/>
      <c r="B308" s="73"/>
      <c r="C308" s="73"/>
      <c r="D308" s="73"/>
      <c r="E308" s="73"/>
      <c r="F308" s="115" t="s">
        <v>157</v>
      </c>
      <c r="G308" s="115" t="s">
        <v>438</v>
      </c>
      <c r="H308" s="130"/>
      <c r="I308" s="130"/>
      <c r="J308" s="37">
        <v>0</v>
      </c>
      <c r="K308" s="37">
        <v>0</v>
      </c>
      <c r="L308" s="37">
        <v>0</v>
      </c>
      <c r="M308" s="37">
        <v>0</v>
      </c>
      <c r="N308" s="74"/>
      <c r="O308" s="73"/>
      <c r="P308" s="42"/>
    </row>
    <row r="309" spans="1:16" x14ac:dyDescent="0.3">
      <c r="A309" s="73"/>
      <c r="B309" s="73"/>
      <c r="C309" s="73"/>
      <c r="D309" s="73"/>
      <c r="E309" s="73"/>
      <c r="F309" s="115" t="s">
        <v>158</v>
      </c>
      <c r="G309" s="115" t="s">
        <v>438</v>
      </c>
      <c r="H309" s="130"/>
      <c r="I309" s="130"/>
      <c r="J309" s="37">
        <v>0</v>
      </c>
      <c r="K309" s="37">
        <v>0</v>
      </c>
      <c r="L309" s="37">
        <v>0</v>
      </c>
      <c r="M309" s="37">
        <v>0</v>
      </c>
      <c r="N309" s="74"/>
      <c r="O309" s="73"/>
      <c r="P309" s="42"/>
    </row>
    <row r="310" spans="1:16" x14ac:dyDescent="0.3">
      <c r="A310" s="73"/>
      <c r="B310" s="73"/>
      <c r="C310" s="73"/>
      <c r="D310" s="73"/>
      <c r="E310" s="73"/>
      <c r="F310" s="115" t="s">
        <v>159</v>
      </c>
      <c r="G310" s="115" t="s">
        <v>438</v>
      </c>
      <c r="H310" s="130"/>
      <c r="I310" s="130"/>
      <c r="J310" s="37">
        <v>0</v>
      </c>
      <c r="K310" s="37">
        <v>0</v>
      </c>
      <c r="L310" s="37">
        <v>0</v>
      </c>
      <c r="M310" s="37">
        <v>0</v>
      </c>
      <c r="N310" s="74"/>
      <c r="O310" s="73"/>
      <c r="P310" s="42"/>
    </row>
    <row r="311" spans="1:16" x14ac:dyDescent="0.3">
      <c r="A311" s="73"/>
      <c r="B311" s="73"/>
      <c r="C311" s="73"/>
      <c r="D311" s="73"/>
      <c r="E311" s="73"/>
      <c r="F311" s="115" t="s">
        <v>160</v>
      </c>
      <c r="G311" s="115" t="s">
        <v>438</v>
      </c>
      <c r="H311" s="130"/>
      <c r="I311" s="130"/>
      <c r="J311" s="37">
        <v>0</v>
      </c>
      <c r="K311" s="37">
        <v>0</v>
      </c>
      <c r="L311" s="37">
        <v>0</v>
      </c>
      <c r="M311" s="37">
        <v>0</v>
      </c>
      <c r="N311" s="74"/>
      <c r="O311" s="73"/>
      <c r="P311" s="42"/>
    </row>
    <row r="312" spans="1:16" x14ac:dyDescent="0.3">
      <c r="A312" s="73"/>
      <c r="B312" s="73"/>
      <c r="C312" s="73"/>
      <c r="D312" s="73"/>
      <c r="E312" s="73"/>
      <c r="F312" s="115" t="s">
        <v>161</v>
      </c>
      <c r="G312" s="115" t="s">
        <v>438</v>
      </c>
      <c r="H312" s="130"/>
      <c r="I312" s="130"/>
      <c r="J312" s="37">
        <v>0</v>
      </c>
      <c r="K312" s="37">
        <v>0</v>
      </c>
      <c r="L312" s="37">
        <v>0</v>
      </c>
      <c r="M312" s="37">
        <v>0</v>
      </c>
      <c r="N312" s="74"/>
      <c r="O312" s="73"/>
      <c r="P312" s="42"/>
    </row>
    <row r="313" spans="1:16" x14ac:dyDescent="0.3">
      <c r="A313" s="73"/>
      <c r="B313" s="73"/>
      <c r="C313" s="73"/>
      <c r="D313" s="73"/>
      <c r="E313" s="73"/>
      <c r="F313" s="115" t="s">
        <v>162</v>
      </c>
      <c r="G313" s="115" t="s">
        <v>438</v>
      </c>
      <c r="H313" s="130"/>
      <c r="I313" s="130"/>
      <c r="J313" s="37">
        <v>0</v>
      </c>
      <c r="K313" s="37">
        <v>0</v>
      </c>
      <c r="L313" s="37">
        <v>0</v>
      </c>
      <c r="M313" s="37">
        <v>0</v>
      </c>
      <c r="N313" s="74"/>
      <c r="O313" s="73"/>
      <c r="P313" s="42"/>
    </row>
    <row r="314" spans="1:16" x14ac:dyDescent="0.3">
      <c r="A314" s="73"/>
      <c r="B314" s="73"/>
      <c r="C314" s="73"/>
      <c r="D314" s="73"/>
      <c r="E314" s="73"/>
      <c r="F314" s="115" t="s">
        <v>163</v>
      </c>
      <c r="G314" s="115" t="s">
        <v>438</v>
      </c>
      <c r="H314" s="130"/>
      <c r="I314" s="130"/>
      <c r="J314" s="37">
        <v>0</v>
      </c>
      <c r="K314" s="37">
        <v>0</v>
      </c>
      <c r="L314" s="37">
        <v>0</v>
      </c>
      <c r="M314" s="37">
        <v>0</v>
      </c>
      <c r="N314" s="74"/>
      <c r="O314" s="73"/>
      <c r="P314" s="42"/>
    </row>
    <row r="315" spans="1:16" x14ac:dyDescent="0.3">
      <c r="A315" s="73"/>
      <c r="B315" s="73"/>
      <c r="C315" s="73"/>
      <c r="D315" s="73"/>
      <c r="E315" s="73"/>
      <c r="F315" s="115" t="s">
        <v>164</v>
      </c>
      <c r="G315" s="115" t="s">
        <v>438</v>
      </c>
      <c r="H315" s="130"/>
      <c r="I315" s="130"/>
      <c r="J315" s="37">
        <v>0</v>
      </c>
      <c r="K315" s="37">
        <v>0</v>
      </c>
      <c r="L315" s="37">
        <v>0</v>
      </c>
      <c r="M315" s="37">
        <v>0</v>
      </c>
      <c r="N315" s="74"/>
      <c r="O315" s="73"/>
      <c r="P315" s="42"/>
    </row>
    <row r="316" spans="1:16" x14ac:dyDescent="0.3">
      <c r="A316" s="73"/>
      <c r="B316" s="73"/>
      <c r="C316" s="73"/>
      <c r="D316" s="73"/>
      <c r="E316" s="73"/>
      <c r="F316" s="115" t="s">
        <v>189</v>
      </c>
      <c r="G316" s="115" t="s">
        <v>438</v>
      </c>
      <c r="H316" s="130"/>
      <c r="I316" s="130"/>
      <c r="J316" s="37">
        <v>0</v>
      </c>
      <c r="K316" s="37">
        <v>0</v>
      </c>
      <c r="L316" s="37">
        <v>0</v>
      </c>
      <c r="M316" s="37">
        <v>0</v>
      </c>
      <c r="N316" s="74"/>
      <c r="O316" s="73"/>
      <c r="P316" s="42"/>
    </row>
    <row r="317" spans="1:16" s="17" customFormat="1" x14ac:dyDescent="0.3">
      <c r="A317" s="73"/>
      <c r="B317" s="73"/>
      <c r="C317" s="73"/>
      <c r="D317" s="73"/>
      <c r="E317" s="73"/>
      <c r="F317" s="115" t="s">
        <v>742</v>
      </c>
      <c r="G317" s="115" t="s">
        <v>438</v>
      </c>
      <c r="H317" s="130"/>
      <c r="I317" s="130"/>
      <c r="J317" s="37">
        <v>0</v>
      </c>
      <c r="K317" s="37">
        <v>0</v>
      </c>
      <c r="L317" s="37">
        <v>0</v>
      </c>
      <c r="M317" s="37">
        <v>0</v>
      </c>
      <c r="N317" s="74"/>
      <c r="O317" s="73"/>
      <c r="P317" s="42"/>
    </row>
    <row r="318" spans="1:16" x14ac:dyDescent="0.3">
      <c r="A318" s="73"/>
      <c r="B318" s="73"/>
      <c r="C318" s="73"/>
      <c r="D318" s="73"/>
      <c r="E318" s="73"/>
      <c r="F318" s="117" t="s">
        <v>741</v>
      </c>
      <c r="G318" s="117" t="s">
        <v>438</v>
      </c>
      <c r="H318" s="146"/>
      <c r="I318" s="147"/>
      <c r="J318" s="39">
        <v>0</v>
      </c>
      <c r="K318" s="39">
        <v>0</v>
      </c>
      <c r="L318" s="39">
        <v>0</v>
      </c>
      <c r="M318" s="39">
        <v>0</v>
      </c>
      <c r="N318" s="74"/>
      <c r="O318" s="73"/>
      <c r="P318" s="42"/>
    </row>
    <row r="319" spans="1:16" x14ac:dyDescent="0.3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x14ac:dyDescent="0.3">
      <c r="A320" s="101"/>
      <c r="B320" s="101"/>
      <c r="C320" s="110" t="s">
        <v>626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 x14ac:dyDescent="0.3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 x14ac:dyDescent="0.3">
      <c r="A322" s="73"/>
      <c r="B322" s="73"/>
      <c r="C322" s="73"/>
      <c r="D322" s="109" t="s">
        <v>463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 x14ac:dyDescent="0.3">
      <c r="A323" s="73"/>
      <c r="B323" s="73"/>
      <c r="C323" s="73"/>
      <c r="D323" s="109" t="s">
        <v>464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 x14ac:dyDescent="0.3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x14ac:dyDescent="0.3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603</v>
      </c>
      <c r="P325" s="42"/>
    </row>
    <row r="326" spans="1:16" x14ac:dyDescent="0.3">
      <c r="A326" s="73"/>
      <c r="B326" s="73"/>
      <c r="C326" s="73"/>
      <c r="D326" s="73"/>
      <c r="E326" s="109"/>
      <c r="F326" s="113" t="s">
        <v>165</v>
      </c>
      <c r="G326" s="113" t="s">
        <v>438</v>
      </c>
      <c r="H326" s="36">
        <v>890000.00000000058</v>
      </c>
      <c r="I326" s="130"/>
      <c r="J326" s="130"/>
      <c r="K326" s="130"/>
      <c r="L326" s="130"/>
      <c r="M326" s="130"/>
      <c r="N326" s="74"/>
      <c r="O326" s="73"/>
      <c r="P326" s="42"/>
    </row>
    <row r="327" spans="1:16" x14ac:dyDescent="0.3">
      <c r="A327" s="73"/>
      <c r="B327" s="73"/>
      <c r="C327" s="73"/>
      <c r="D327" s="73"/>
      <c r="E327" s="73"/>
      <c r="F327" s="115" t="s">
        <v>41</v>
      </c>
      <c r="G327" s="115" t="s">
        <v>438</v>
      </c>
      <c r="H327" s="37">
        <v>0</v>
      </c>
      <c r="I327" s="130"/>
      <c r="J327" s="130"/>
      <c r="K327" s="130"/>
      <c r="L327" s="130"/>
      <c r="M327" s="130"/>
      <c r="N327" s="74"/>
      <c r="O327" s="73"/>
      <c r="P327" s="42"/>
    </row>
    <row r="328" spans="1:16" x14ac:dyDescent="0.3">
      <c r="A328" s="73"/>
      <c r="B328" s="73"/>
      <c r="C328" s="73"/>
      <c r="D328" s="73"/>
      <c r="E328" s="73"/>
      <c r="F328" s="115" t="s">
        <v>40</v>
      </c>
      <c r="G328" s="115" t="s">
        <v>438</v>
      </c>
      <c r="H328" s="37">
        <v>1160000.0000000002</v>
      </c>
      <c r="I328" s="130"/>
      <c r="J328" s="130"/>
      <c r="K328" s="130"/>
      <c r="L328" s="130"/>
      <c r="M328" s="130"/>
      <c r="N328" s="74"/>
      <c r="O328" s="73"/>
      <c r="P328" s="42"/>
    </row>
    <row r="329" spans="1:16" x14ac:dyDescent="0.3">
      <c r="A329" s="73"/>
      <c r="B329" s="73"/>
      <c r="C329" s="73"/>
      <c r="D329" s="73"/>
      <c r="E329" s="73"/>
      <c r="F329" s="117" t="s">
        <v>166</v>
      </c>
      <c r="G329" s="117" t="s">
        <v>438</v>
      </c>
      <c r="H329" s="38">
        <v>4900000</v>
      </c>
      <c r="I329" s="130"/>
      <c r="J329" s="130"/>
      <c r="K329" s="130"/>
      <c r="L329" s="130"/>
      <c r="M329" s="130"/>
      <c r="N329" s="74"/>
      <c r="O329" s="73"/>
      <c r="P329" s="42"/>
    </row>
    <row r="330" spans="1:16" x14ac:dyDescent="0.3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x14ac:dyDescent="0.3">
      <c r="A331" s="101"/>
      <c r="B331" s="101"/>
      <c r="C331" s="110" t="s">
        <v>627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 x14ac:dyDescent="0.3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 x14ac:dyDescent="0.3">
      <c r="A333" s="73"/>
      <c r="B333" s="73"/>
      <c r="C333" s="73"/>
      <c r="D333" s="109" t="s">
        <v>465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 x14ac:dyDescent="0.3">
      <c r="A334" s="73"/>
      <c r="B334" s="73"/>
      <c r="C334" s="73"/>
      <c r="D334" s="109" t="s">
        <v>683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 x14ac:dyDescent="0.3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x14ac:dyDescent="0.3">
      <c r="A336" s="115"/>
      <c r="B336" s="73"/>
      <c r="C336" s="73"/>
      <c r="D336" s="109"/>
      <c r="E336" s="112" t="s">
        <v>427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593</v>
      </c>
      <c r="P336" s="42"/>
    </row>
    <row r="337" spans="1:16" x14ac:dyDescent="0.3">
      <c r="A337" s="73"/>
      <c r="B337" s="73"/>
      <c r="C337" s="73"/>
      <c r="D337" s="73"/>
      <c r="E337" s="109"/>
      <c r="F337" s="113" t="s">
        <v>165</v>
      </c>
      <c r="G337" s="113" t="s">
        <v>439</v>
      </c>
      <c r="H337" s="36">
        <v>116690169.08763137</v>
      </c>
      <c r="I337" s="130"/>
      <c r="J337" s="130"/>
      <c r="K337" s="130"/>
      <c r="L337" s="130"/>
      <c r="M337" s="130"/>
      <c r="N337" s="74"/>
      <c r="O337" s="73"/>
      <c r="P337" s="42"/>
    </row>
    <row r="338" spans="1:16" x14ac:dyDescent="0.3">
      <c r="A338" s="73"/>
      <c r="B338" s="73"/>
      <c r="C338" s="73"/>
      <c r="D338" s="73"/>
      <c r="E338" s="73"/>
      <c r="F338" s="115" t="s">
        <v>168</v>
      </c>
      <c r="G338" s="115" t="s">
        <v>439</v>
      </c>
      <c r="H338" s="37">
        <v>34558479.357611723</v>
      </c>
      <c r="I338" s="130"/>
      <c r="J338" s="130"/>
      <c r="K338" s="130"/>
      <c r="L338" s="130"/>
      <c r="M338" s="130"/>
      <c r="N338" s="74"/>
      <c r="O338" s="73"/>
      <c r="P338" s="42"/>
    </row>
    <row r="339" spans="1:16" x14ac:dyDescent="0.3">
      <c r="A339" s="73"/>
      <c r="B339" s="73"/>
      <c r="C339" s="73"/>
      <c r="D339" s="73"/>
      <c r="E339" s="73"/>
      <c r="F339" s="115" t="s">
        <v>40</v>
      </c>
      <c r="G339" s="115" t="s">
        <v>439</v>
      </c>
      <c r="H339" s="37">
        <v>130450344.51140504</v>
      </c>
      <c r="I339" s="130"/>
      <c r="J339" s="130"/>
      <c r="K339" s="130"/>
      <c r="L339" s="130"/>
      <c r="M339" s="130"/>
      <c r="N339" s="74"/>
      <c r="O339" s="73"/>
      <c r="P339" s="42"/>
    </row>
    <row r="340" spans="1:16" x14ac:dyDescent="0.3">
      <c r="A340" s="73"/>
      <c r="B340" s="73"/>
      <c r="C340" s="73"/>
      <c r="D340" s="73"/>
      <c r="E340" s="73"/>
      <c r="F340" s="115" t="s">
        <v>37</v>
      </c>
      <c r="G340" s="115" t="s">
        <v>439</v>
      </c>
      <c r="H340" s="37">
        <v>73665828.71729888</v>
      </c>
      <c r="I340" s="130"/>
      <c r="J340" s="130"/>
      <c r="K340" s="130"/>
      <c r="L340" s="130"/>
      <c r="M340" s="130"/>
      <c r="N340" s="74"/>
      <c r="O340" s="73"/>
      <c r="P340" s="42"/>
    </row>
    <row r="341" spans="1:16" x14ac:dyDescent="0.3">
      <c r="A341" s="73"/>
      <c r="B341" s="73"/>
      <c r="C341" s="73"/>
      <c r="D341" s="73"/>
      <c r="E341" s="73"/>
      <c r="F341" s="117" t="s">
        <v>35</v>
      </c>
      <c r="G341" s="117" t="s">
        <v>439</v>
      </c>
      <c r="H341" s="38">
        <v>80156402.243089825</v>
      </c>
      <c r="I341" s="130"/>
      <c r="J341" s="130"/>
      <c r="K341" s="130"/>
      <c r="L341" s="130"/>
      <c r="M341" s="130"/>
      <c r="N341" s="74"/>
      <c r="O341" s="73"/>
      <c r="P341" s="42"/>
    </row>
    <row r="342" spans="1:16" x14ac:dyDescent="0.3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x14ac:dyDescent="0.3">
      <c r="A343" s="101"/>
      <c r="B343" s="101"/>
      <c r="C343" s="110" t="s">
        <v>628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 x14ac:dyDescent="0.3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 x14ac:dyDescent="0.3">
      <c r="A345" s="73"/>
      <c r="B345" s="73"/>
      <c r="C345" s="73"/>
      <c r="D345" s="109" t="s">
        <v>466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 x14ac:dyDescent="0.3">
      <c r="A346" s="73"/>
      <c r="B346" s="73"/>
      <c r="C346" s="73"/>
      <c r="D346" s="109" t="s">
        <v>467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 x14ac:dyDescent="0.3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 x14ac:dyDescent="0.3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0.27737839130950015</v>
      </c>
      <c r="I348" s="131" t="s">
        <v>314</v>
      </c>
      <c r="J348" s="135"/>
      <c r="K348" s="135"/>
      <c r="L348" s="135"/>
      <c r="M348" s="135"/>
      <c r="N348" s="74"/>
      <c r="O348" s="115" t="s">
        <v>570</v>
      </c>
      <c r="P348" s="42"/>
    </row>
    <row r="349" spans="1:16" x14ac:dyDescent="0.3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x14ac:dyDescent="0.3">
      <c r="A350" s="101"/>
      <c r="B350" s="101"/>
      <c r="C350" s="110" t="s">
        <v>705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 x14ac:dyDescent="0.3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 x14ac:dyDescent="0.3">
      <c r="A352" s="73"/>
      <c r="B352" s="73"/>
      <c r="C352" s="73"/>
      <c r="D352" s="109" t="s">
        <v>422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 x14ac:dyDescent="0.3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x14ac:dyDescent="0.3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594</v>
      </c>
      <c r="P354" s="42"/>
    </row>
    <row r="355" spans="1:16" x14ac:dyDescent="0.3">
      <c r="A355" s="73"/>
      <c r="B355" s="73"/>
      <c r="C355" s="73"/>
      <c r="D355" s="73"/>
      <c r="E355" s="109"/>
      <c r="F355" s="113" t="s">
        <v>171</v>
      </c>
      <c r="G355" s="113" t="s">
        <v>439</v>
      </c>
      <c r="H355" s="36">
        <v>290321179.89561594</v>
      </c>
      <c r="I355" s="130"/>
      <c r="J355" s="130"/>
      <c r="K355" s="130"/>
      <c r="L355" s="130"/>
      <c r="M355" s="130"/>
      <c r="N355" s="74"/>
      <c r="O355" s="73"/>
      <c r="P355" s="42"/>
    </row>
    <row r="356" spans="1:16" x14ac:dyDescent="0.3">
      <c r="A356" s="73"/>
      <c r="B356" s="73"/>
      <c r="C356" s="73"/>
      <c r="D356" s="73"/>
      <c r="E356" s="73"/>
      <c r="F356" s="115" t="s">
        <v>172</v>
      </c>
      <c r="G356" s="115" t="s">
        <v>439</v>
      </c>
      <c r="H356" s="37">
        <v>293900000.00000006</v>
      </c>
      <c r="I356" s="130"/>
      <c r="J356" s="130"/>
      <c r="K356" s="130"/>
      <c r="L356" s="130"/>
      <c r="M356" s="130"/>
      <c r="N356" s="74"/>
      <c r="O356" s="73"/>
      <c r="P356" s="42"/>
    </row>
    <row r="357" spans="1:16" x14ac:dyDescent="0.3">
      <c r="A357" s="73"/>
      <c r="B357" s="73"/>
      <c r="C357" s="73"/>
      <c r="D357" s="73"/>
      <c r="E357" s="73"/>
      <c r="F357" s="117" t="s">
        <v>173</v>
      </c>
      <c r="G357" s="117" t="s">
        <v>439</v>
      </c>
      <c r="H357" s="38">
        <v>316402000.00000006</v>
      </c>
      <c r="I357" s="130"/>
      <c r="J357" s="130"/>
      <c r="K357" s="130"/>
      <c r="L357" s="130"/>
      <c r="M357" s="130"/>
      <c r="N357" s="74"/>
      <c r="O357" s="73"/>
      <c r="P357" s="42"/>
    </row>
    <row r="358" spans="1:16" x14ac:dyDescent="0.3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x14ac:dyDescent="0.3">
      <c r="A359" s="101"/>
      <c r="B359" s="101"/>
      <c r="C359" s="110" t="s">
        <v>629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 x14ac:dyDescent="0.3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 x14ac:dyDescent="0.3">
      <c r="A361" s="73"/>
      <c r="B361" s="73"/>
      <c r="C361" s="73"/>
      <c r="D361" s="109" t="s">
        <v>423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 x14ac:dyDescent="0.3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 x14ac:dyDescent="0.3">
      <c r="A363" s="115"/>
      <c r="B363" s="73"/>
      <c r="C363" s="73"/>
      <c r="D363" s="73"/>
      <c r="E363" s="115" t="s">
        <v>174</v>
      </c>
      <c r="F363" s="73"/>
      <c r="G363" s="115" t="s">
        <v>438</v>
      </c>
      <c r="H363" s="37">
        <v>219175380</v>
      </c>
      <c r="I363" s="143" t="s">
        <v>314</v>
      </c>
      <c r="J363" s="130"/>
      <c r="K363" s="130"/>
      <c r="L363" s="130"/>
      <c r="M363" s="130"/>
      <c r="N363" s="74"/>
      <c r="O363" s="115" t="s">
        <v>571</v>
      </c>
      <c r="P363" s="42"/>
    </row>
    <row r="364" spans="1:16" x14ac:dyDescent="0.3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x14ac:dyDescent="0.3">
      <c r="A365" s="101"/>
      <c r="B365" s="101"/>
      <c r="C365" s="110" t="s">
        <v>630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 x14ac:dyDescent="0.3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 x14ac:dyDescent="0.3">
      <c r="A367" s="73"/>
      <c r="B367" s="73"/>
      <c r="C367" s="73"/>
      <c r="D367" s="109" t="s">
        <v>723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 x14ac:dyDescent="0.3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 x14ac:dyDescent="0.3">
      <c r="A369" s="115"/>
      <c r="B369" s="73"/>
      <c r="C369" s="73"/>
      <c r="D369" s="73"/>
      <c r="E369" s="115" t="s">
        <v>175</v>
      </c>
      <c r="F369" s="73"/>
      <c r="G369" s="115" t="s">
        <v>438</v>
      </c>
      <c r="H369" s="37">
        <v>7475332</v>
      </c>
      <c r="I369" s="143" t="s">
        <v>314</v>
      </c>
      <c r="J369" s="130"/>
      <c r="K369" s="130"/>
      <c r="L369" s="130"/>
      <c r="M369" s="130"/>
      <c r="N369" s="74"/>
      <c r="O369" s="115" t="s">
        <v>571</v>
      </c>
      <c r="P369" s="42"/>
    </row>
    <row r="370" spans="1:16" x14ac:dyDescent="0.3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x14ac:dyDescent="0.3">
      <c r="A371" s="101"/>
      <c r="B371" s="101"/>
      <c r="C371" s="110" t="s">
        <v>631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 x14ac:dyDescent="0.3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 x14ac:dyDescent="0.3">
      <c r="A373" s="73"/>
      <c r="B373" s="73"/>
      <c r="C373" s="73"/>
      <c r="D373" s="109" t="s">
        <v>468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 x14ac:dyDescent="0.3">
      <c r="A374" s="73"/>
      <c r="B374" s="73"/>
      <c r="C374" s="73"/>
      <c r="D374" s="109" t="s">
        <v>469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 x14ac:dyDescent="0.3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 x14ac:dyDescent="0.3">
      <c r="A376" s="115"/>
      <c r="B376" s="73"/>
      <c r="C376" s="73"/>
      <c r="D376" s="73"/>
      <c r="E376" s="115" t="s">
        <v>347</v>
      </c>
      <c r="F376" s="73"/>
      <c r="G376" s="115" t="s">
        <v>438</v>
      </c>
      <c r="H376" s="37">
        <v>6129999.9999999991</v>
      </c>
      <c r="I376" s="143" t="s">
        <v>314</v>
      </c>
      <c r="J376" s="130"/>
      <c r="K376" s="130"/>
      <c r="L376" s="130"/>
      <c r="M376" s="130"/>
      <c r="N376" s="74"/>
      <c r="O376" s="115" t="s">
        <v>595</v>
      </c>
      <c r="P376" s="42"/>
    </row>
    <row r="377" spans="1:16" x14ac:dyDescent="0.3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x14ac:dyDescent="0.3">
      <c r="A378" s="101"/>
      <c r="B378" s="101"/>
      <c r="C378" s="110" t="s">
        <v>632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 x14ac:dyDescent="0.3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 x14ac:dyDescent="0.3">
      <c r="A380" s="73"/>
      <c r="B380" s="73"/>
      <c r="C380" s="73"/>
      <c r="D380" s="109" t="s">
        <v>425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 x14ac:dyDescent="0.3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x14ac:dyDescent="0.3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596</v>
      </c>
      <c r="P382" s="42"/>
    </row>
    <row r="383" spans="1:16" x14ac:dyDescent="0.3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519.3929296</v>
      </c>
      <c r="I383" s="130"/>
      <c r="J383" s="130"/>
      <c r="K383" s="130"/>
      <c r="L383" s="130"/>
      <c r="M383" s="130"/>
      <c r="N383" s="74"/>
      <c r="O383" s="73"/>
      <c r="P383" s="42"/>
    </row>
    <row r="384" spans="1:16" x14ac:dyDescent="0.3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3560.4307964999998</v>
      </c>
      <c r="I384" s="130"/>
      <c r="J384" s="130"/>
      <c r="K384" s="130"/>
      <c r="L384" s="130"/>
      <c r="M384" s="130"/>
      <c r="N384" s="74"/>
      <c r="O384" s="73"/>
      <c r="P384" s="42"/>
    </row>
    <row r="385" spans="1:16" x14ac:dyDescent="0.3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11135.698339690003</v>
      </c>
      <c r="I385" s="130"/>
      <c r="J385" s="130"/>
      <c r="K385" s="130"/>
      <c r="L385" s="130"/>
      <c r="M385" s="130"/>
      <c r="N385" s="74"/>
      <c r="O385" s="73"/>
      <c r="P385" s="42"/>
    </row>
    <row r="386" spans="1:16" x14ac:dyDescent="0.3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x14ac:dyDescent="0.3">
      <c r="A387" s="73"/>
      <c r="B387" s="101"/>
      <c r="C387" s="110" t="s">
        <v>633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 x14ac:dyDescent="0.3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 x14ac:dyDescent="0.3">
      <c r="A389" s="73"/>
      <c r="B389" s="73"/>
      <c r="C389" s="73"/>
      <c r="D389" s="109" t="s">
        <v>426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 x14ac:dyDescent="0.3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 x14ac:dyDescent="0.3">
      <c r="A391" s="73"/>
      <c r="B391" s="73"/>
      <c r="C391" s="73"/>
      <c r="D391" s="73"/>
      <c r="E391" s="115" t="s">
        <v>424</v>
      </c>
      <c r="F391" s="73"/>
      <c r="G391" s="115" t="s">
        <v>177</v>
      </c>
      <c r="H391" s="37">
        <v>1023.462</v>
      </c>
      <c r="I391" s="143" t="s">
        <v>314</v>
      </c>
      <c r="J391" s="130"/>
      <c r="K391" s="130"/>
      <c r="L391" s="130"/>
      <c r="M391" s="130"/>
      <c r="N391" s="74"/>
      <c r="O391" s="148" t="s">
        <v>567</v>
      </c>
      <c r="P391" s="42"/>
    </row>
    <row r="392" spans="1:16" x14ac:dyDescent="0.3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x14ac:dyDescent="0.3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/>
    <dataValidation type="decimal" operator="lessThanOrEqual" allowBlank="1" showInputMessage="1" showErrorMessage="1" errorTitle="HV split" error="Input value less than or equal to 100%" promptTitle="HV split" prompt="Maximum value 100%" sqref="H26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>
      <formula1>0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94" width="20.77734375" customWidth="1"/>
    <col min="95" max="95" width="2.77734375" customWidth="1"/>
    <col min="96" max="96" width="40.77734375" customWidth="1"/>
    <col min="97" max="97" width="2.77734375" customWidth="1"/>
    <col min="98" max="16384" width="9.21875" hidden="1"/>
  </cols>
  <sheetData>
    <row r="1" spans="1:97" x14ac:dyDescent="0.3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x14ac:dyDescent="0.3">
      <c r="A2" s="96" t="str">
        <f>Cover!D21&amp;" - "&amp;Cover!D23</f>
        <v>WPD South West - April 22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 x14ac:dyDescent="0.3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3.2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 x14ac:dyDescent="0.3">
      <c r="A9" s="73"/>
      <c r="B9" s="73"/>
      <c r="C9" s="109" t="s">
        <v>459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 x14ac:dyDescent="0.3">
      <c r="A10" s="73"/>
      <c r="B10" s="73"/>
      <c r="C10" s="109" t="s">
        <v>460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 x14ac:dyDescent="0.3">
      <c r="A11" s="73"/>
      <c r="B11" s="73"/>
      <c r="C11" s="109" t="s">
        <v>729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 x14ac:dyDescent="0.3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x14ac:dyDescent="0.3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 x14ac:dyDescent="0.3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 x14ac:dyDescent="0.3">
      <c r="A15" s="73"/>
      <c r="B15" s="73"/>
      <c r="C15" s="109" t="s">
        <v>501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 x14ac:dyDescent="0.3">
      <c r="A16" s="73"/>
      <c r="B16" s="73"/>
      <c r="C16" s="109" t="s">
        <v>684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x14ac:dyDescent="0.3">
      <c r="A18" s="73"/>
      <c r="B18" s="101"/>
      <c r="C18" s="110" t="s">
        <v>636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 x14ac:dyDescent="0.3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x14ac:dyDescent="0.3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7448</v>
      </c>
      <c r="K20" s="152">
        <f>'DNO inputs'!H62</f>
        <v>442000</v>
      </c>
      <c r="L20" s="152">
        <f>'DNO inputs'!H63</f>
        <v>198165</v>
      </c>
      <c r="M20" s="152">
        <f>'DNO inputs'!H64</f>
        <v>2727.8220000000001</v>
      </c>
      <c r="N20" s="152">
        <f>'DNO inputs'!H65</f>
        <v>4957.2</v>
      </c>
      <c r="O20" s="152">
        <f>'DNO inputs'!H66</f>
        <v>6391.3</v>
      </c>
      <c r="P20" s="152">
        <f>'DNO inputs'!H67</f>
        <v>1091923</v>
      </c>
      <c r="Q20" s="152">
        <f>'DNO inputs'!H68</f>
        <v>6864</v>
      </c>
      <c r="R20" s="152">
        <f>'DNO inputs'!H69</f>
        <v>3328</v>
      </c>
      <c r="S20" s="152">
        <f>'DNO inputs'!H70</f>
        <v>1579</v>
      </c>
      <c r="T20" s="152">
        <f>'DNO inputs'!H71</f>
        <v>11751</v>
      </c>
      <c r="U20" s="152">
        <f>'DNO inputs'!H72</f>
        <v>37881</v>
      </c>
      <c r="V20" s="152">
        <f>'DNO inputs'!H73</f>
        <v>858</v>
      </c>
      <c r="W20" s="152">
        <f>'DNO inputs'!H74</f>
        <v>16591</v>
      </c>
      <c r="X20" s="152">
        <f>'DNO inputs'!H75</f>
        <v>0</v>
      </c>
      <c r="Y20" s="152">
        <f>'DNO inputs'!H76</f>
        <v>0</v>
      </c>
      <c r="Z20" s="152">
        <f>'DNO inputs'!H77</f>
        <v>0</v>
      </c>
      <c r="AA20" s="152">
        <f>'DNO inputs'!H78</f>
        <v>213168</v>
      </c>
      <c r="AB20" s="152">
        <f>'DNO inputs'!H79</f>
        <v>0</v>
      </c>
      <c r="AC20" s="152">
        <f>'DNO inputs'!H80</f>
        <v>6617.3</v>
      </c>
      <c r="AD20" s="152">
        <f>'DNO inputs'!H81</f>
        <v>0</v>
      </c>
      <c r="AE20" s="152">
        <f>'DNO inputs'!H82</f>
        <v>20</v>
      </c>
      <c r="AF20" s="152">
        <f>'DNO inputs'!H83</f>
        <v>697</v>
      </c>
      <c r="AG20" s="152">
        <f>'DNO inputs'!H84</f>
        <v>4133</v>
      </c>
      <c r="AH20" s="152">
        <f>'DNO inputs'!H85</f>
        <v>140</v>
      </c>
      <c r="AI20" s="152">
        <f>'DNO inputs'!H86</f>
        <v>8698</v>
      </c>
      <c r="AJ20" s="152">
        <f>'DNO inputs'!H87</f>
        <v>7141</v>
      </c>
      <c r="AK20" s="152">
        <f>'DNO inputs'!H88</f>
        <v>23664</v>
      </c>
      <c r="AL20" s="152">
        <f>'DNO inputs'!H89</f>
        <v>21</v>
      </c>
      <c r="AM20" s="152">
        <f>'DNO inputs'!H90</f>
        <v>0</v>
      </c>
      <c r="AN20" s="152">
        <f>'DNO inputs'!H91</f>
        <v>0</v>
      </c>
      <c r="AO20" s="152">
        <f>'DNO inputs'!H92</f>
        <v>0</v>
      </c>
      <c r="AP20" s="152">
        <f>'DNO inputs'!H93</f>
        <v>0</v>
      </c>
      <c r="AQ20" s="152">
        <f>'DNO inputs'!H94</f>
        <v>0</v>
      </c>
      <c r="AR20" s="152">
        <f>'DNO inputs'!H95</f>
        <v>0</v>
      </c>
      <c r="AS20" s="152">
        <f>'DNO inputs'!H96</f>
        <v>0</v>
      </c>
      <c r="AT20" s="152">
        <f>'DNO inputs'!H97</f>
        <v>38122</v>
      </c>
      <c r="AU20" s="152">
        <f>'DNO inputs'!H98</f>
        <v>12901</v>
      </c>
      <c r="AV20" s="152">
        <f>'DNO inputs'!H99</f>
        <v>0</v>
      </c>
      <c r="AW20" s="152">
        <f>'DNO inputs'!H100</f>
        <v>0</v>
      </c>
      <c r="AX20" s="152">
        <f>'DNO inputs'!H101</f>
        <v>2808</v>
      </c>
      <c r="AY20" s="152">
        <f>'DNO inputs'!H102</f>
        <v>101</v>
      </c>
      <c r="AZ20" s="152">
        <f>'DNO inputs'!H103</f>
        <v>0</v>
      </c>
      <c r="BA20" s="152">
        <f>'DNO inputs'!H104</f>
        <v>0</v>
      </c>
      <c r="BB20" s="152">
        <f>'DNO inputs'!H105</f>
        <v>29358</v>
      </c>
      <c r="BC20" s="152">
        <f>'DNO inputs'!H106</f>
        <v>431</v>
      </c>
      <c r="BD20" s="152">
        <f>'DNO inputs'!H107</f>
        <v>0</v>
      </c>
      <c r="BE20" s="152">
        <f>'DNO inputs'!H108</f>
        <v>0</v>
      </c>
      <c r="BF20" s="152">
        <f>'DNO inputs'!H109</f>
        <v>767.17</v>
      </c>
      <c r="BG20" s="152">
        <f>'DNO inputs'!H110</f>
        <v>63.135000000000005</v>
      </c>
      <c r="BH20" s="152">
        <f>'DNO inputs'!H111</f>
        <v>34</v>
      </c>
      <c r="BI20" s="152">
        <f>'DNO inputs'!H112</f>
        <v>0</v>
      </c>
      <c r="BJ20" s="152">
        <f>'DNO inputs'!H113</f>
        <v>0</v>
      </c>
      <c r="BK20" s="152">
        <f>'DNO inputs'!H114</f>
        <v>0</v>
      </c>
      <c r="BL20" s="152">
        <f>'DNO inputs'!H115</f>
        <v>66</v>
      </c>
      <c r="BM20" s="152">
        <f>'DNO inputs'!H116</f>
        <v>296</v>
      </c>
      <c r="BN20" s="152">
        <f>'DNO inputs'!H117</f>
        <v>675</v>
      </c>
      <c r="BO20" s="152">
        <f>'DNO inputs'!H118</f>
        <v>14</v>
      </c>
      <c r="BP20" s="152">
        <f>'DNO inputs'!H119</f>
        <v>0</v>
      </c>
      <c r="BQ20" s="152">
        <f>'DNO inputs'!H120</f>
        <v>2</v>
      </c>
      <c r="BR20" s="152">
        <f>'DNO inputs'!H121</f>
        <v>3273</v>
      </c>
      <c r="BS20" s="152">
        <f>'DNO inputs'!H122</f>
        <v>0</v>
      </c>
      <c r="BT20" s="152">
        <f>'DNO inputs'!H123</f>
        <v>0</v>
      </c>
      <c r="BU20" s="152">
        <f>'DNO inputs'!H124</f>
        <v>1</v>
      </c>
      <c r="BV20" s="152">
        <f>'DNO inputs'!H125</f>
        <v>587</v>
      </c>
      <c r="BW20" s="152">
        <f>'DNO inputs'!H126</f>
        <v>189</v>
      </c>
      <c r="BX20" s="152">
        <f>'DNO inputs'!H127</f>
        <v>0</v>
      </c>
      <c r="BY20" s="152">
        <f>'DNO inputs'!H128</f>
        <v>0</v>
      </c>
      <c r="BZ20" s="152">
        <f>'DNO inputs'!H129</f>
        <v>62.1</v>
      </c>
      <c r="CA20" s="152">
        <f>'DNO inputs'!H130</f>
        <v>1382</v>
      </c>
      <c r="CB20" s="152">
        <f>'DNO inputs'!H131</f>
        <v>558</v>
      </c>
      <c r="CC20" s="152">
        <f>'DNO inputs'!H132</f>
        <v>3100</v>
      </c>
      <c r="CD20" s="152">
        <f>'DNO inputs'!H133</f>
        <v>4710</v>
      </c>
      <c r="CE20" s="152">
        <f>'DNO inputs'!H134</f>
        <v>7.93</v>
      </c>
      <c r="CF20" s="152">
        <f>'DNO inputs'!H135</f>
        <v>67.5</v>
      </c>
      <c r="CG20" s="152">
        <f>'DNO inputs'!H136</f>
        <v>0</v>
      </c>
      <c r="CH20" s="152">
        <f>'DNO inputs'!H137</f>
        <v>0</v>
      </c>
      <c r="CI20" s="152">
        <f>'DNO inputs'!H138</f>
        <v>153</v>
      </c>
      <c r="CJ20" s="152">
        <f>'DNO inputs'!H139</f>
        <v>856</v>
      </c>
      <c r="CK20" s="152">
        <f>'DNO inputs'!H140</f>
        <v>94</v>
      </c>
      <c r="CL20" s="152">
        <f>'DNO inputs'!H141</f>
        <v>161</v>
      </c>
      <c r="CM20" s="152">
        <f>'DNO inputs'!H142</f>
        <v>0</v>
      </c>
      <c r="CN20" s="152">
        <f>'DNO inputs'!H143</f>
        <v>393</v>
      </c>
      <c r="CO20" s="152">
        <f>'DNO inputs'!H144</f>
        <v>1747</v>
      </c>
      <c r="CP20" s="152">
        <f>'DNO inputs'!H145</f>
        <v>155</v>
      </c>
      <c r="CQ20" s="74"/>
      <c r="CR20" s="73"/>
      <c r="CS20" s="42"/>
    </row>
    <row r="21" spans="1:97" x14ac:dyDescent="0.3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19440</v>
      </c>
      <c r="K21" s="152">
        <f>'DNO inputs'!H153</f>
        <v>310</v>
      </c>
      <c r="L21" s="152">
        <f>'DNO inputs'!H154</f>
        <v>1880</v>
      </c>
      <c r="M21" s="152">
        <f>'DNO inputs'!H155</f>
        <v>75860</v>
      </c>
      <c r="N21" s="152">
        <f>'DNO inputs'!H156</f>
        <v>67220</v>
      </c>
      <c r="O21" s="152">
        <f>'DNO inputs'!H157</f>
        <v>75860</v>
      </c>
      <c r="P21" s="152">
        <f>'DNO inputs'!H158</f>
        <v>700</v>
      </c>
      <c r="Q21" s="152">
        <f>'DNO inputs'!H159</f>
        <v>7940</v>
      </c>
      <c r="R21" s="152">
        <f>'DNO inputs'!H160</f>
        <v>8360</v>
      </c>
      <c r="S21" s="152">
        <f>'DNO inputs'!H161</f>
        <v>10380</v>
      </c>
      <c r="T21" s="152">
        <f>'DNO inputs'!H162</f>
        <v>0</v>
      </c>
      <c r="U21" s="152">
        <f>'DNO inputs'!H163</f>
        <v>0</v>
      </c>
      <c r="V21" s="152">
        <f>'DNO inputs'!H164</f>
        <v>0</v>
      </c>
      <c r="W21" s="152">
        <f>'DNO inputs'!H165</f>
        <v>20780</v>
      </c>
      <c r="X21" s="152">
        <f>'DNO inputs'!H166</f>
        <v>0</v>
      </c>
      <c r="Y21" s="152">
        <f>'DNO inputs'!H167</f>
        <v>0</v>
      </c>
      <c r="Z21" s="152">
        <f>'DNO inputs'!H168</f>
        <v>0</v>
      </c>
      <c r="AA21" s="152">
        <f>'DNO inputs'!H169</f>
        <v>2000</v>
      </c>
      <c r="AB21" s="152">
        <f>'DNO inputs'!H170</f>
        <v>0</v>
      </c>
      <c r="AC21" s="152">
        <f>'DNO inputs'!H171</f>
        <v>84050</v>
      </c>
      <c r="AD21" s="152">
        <f>'DNO inputs'!H172</f>
        <v>0</v>
      </c>
      <c r="AE21" s="152">
        <f>'DNO inputs'!H173</f>
        <v>535000</v>
      </c>
      <c r="AF21" s="152">
        <f>'DNO inputs'!H174</f>
        <v>8230</v>
      </c>
      <c r="AG21" s="152">
        <f>'DNO inputs'!H175</f>
        <v>24460</v>
      </c>
      <c r="AH21" s="152">
        <f>'DNO inputs'!H176</f>
        <v>6830</v>
      </c>
      <c r="AI21" s="152">
        <f>'DNO inputs'!H177</f>
        <v>10020</v>
      </c>
      <c r="AJ21" s="152">
        <f>'DNO inputs'!H178</f>
        <v>12150</v>
      </c>
      <c r="AK21" s="152">
        <f>'DNO inputs'!H179</f>
        <v>0</v>
      </c>
      <c r="AL21" s="152">
        <f>'DNO inputs'!H180</f>
        <v>0</v>
      </c>
      <c r="AM21" s="152">
        <f>'DNO inputs'!H181</f>
        <v>0</v>
      </c>
      <c r="AN21" s="152">
        <f>'DNO inputs'!H182</f>
        <v>0</v>
      </c>
      <c r="AO21" s="152">
        <f>'DNO inputs'!H183</f>
        <v>0</v>
      </c>
      <c r="AP21" s="152">
        <f>'DNO inputs'!H184</f>
        <v>0</v>
      </c>
      <c r="AQ21" s="152">
        <f>'DNO inputs'!H185</f>
        <v>0</v>
      </c>
      <c r="AR21" s="152">
        <f>'DNO inputs'!H186</f>
        <v>0</v>
      </c>
      <c r="AS21" s="152">
        <f>'DNO inputs'!H187</f>
        <v>0</v>
      </c>
      <c r="AT21" s="152">
        <f>'DNO inputs'!H188</f>
        <v>1740</v>
      </c>
      <c r="AU21" s="152">
        <f>'DNO inputs'!H189</f>
        <v>12740</v>
      </c>
      <c r="AV21" s="152">
        <f>'DNO inputs'!H190</f>
        <v>0</v>
      </c>
      <c r="AW21" s="152">
        <f>'DNO inputs'!H191</f>
        <v>0</v>
      </c>
      <c r="AX21" s="152">
        <f>'DNO inputs'!H192</f>
        <v>26870</v>
      </c>
      <c r="AY21" s="152">
        <f>'DNO inputs'!H193</f>
        <v>29820</v>
      </c>
      <c r="AZ21" s="152">
        <f>'DNO inputs'!H194</f>
        <v>0</v>
      </c>
      <c r="BA21" s="152">
        <f>'DNO inputs'!H195</f>
        <v>0</v>
      </c>
      <c r="BB21" s="152">
        <f>'DNO inputs'!H196</f>
        <v>2560</v>
      </c>
      <c r="BC21" s="152">
        <f>'DNO inputs'!H197</f>
        <v>45140</v>
      </c>
      <c r="BD21" s="152">
        <f>'DNO inputs'!H198</f>
        <v>0</v>
      </c>
      <c r="BE21" s="152">
        <f>'DNO inputs'!H199</f>
        <v>0</v>
      </c>
      <c r="BF21" s="152">
        <f>'DNO inputs'!H200</f>
        <v>172860</v>
      </c>
      <c r="BG21" s="152">
        <f>'DNO inputs'!H201</f>
        <v>173080</v>
      </c>
      <c r="BH21" s="152">
        <f>'DNO inputs'!H202</f>
        <v>172810</v>
      </c>
      <c r="BI21" s="152">
        <f>'DNO inputs'!H203</f>
        <v>0</v>
      </c>
      <c r="BJ21" s="152">
        <f>'DNO inputs'!H204</f>
        <v>0</v>
      </c>
      <c r="BK21" s="152">
        <f>'DNO inputs'!H205</f>
        <v>0</v>
      </c>
      <c r="BL21" s="152">
        <f>'DNO inputs'!H206</f>
        <v>1136020</v>
      </c>
      <c r="BM21" s="152">
        <f>'DNO inputs'!H207</f>
        <v>66590</v>
      </c>
      <c r="BN21" s="152">
        <f>'DNO inputs'!H208</f>
        <v>51190</v>
      </c>
      <c r="BO21" s="152">
        <f>'DNO inputs'!H209</f>
        <v>33120</v>
      </c>
      <c r="BP21" s="152">
        <f>'DNO inputs'!H210</f>
        <v>0</v>
      </c>
      <c r="BQ21" s="152">
        <f>'DNO inputs'!H211</f>
        <v>0</v>
      </c>
      <c r="BR21" s="152">
        <f>'DNO inputs'!H212</f>
        <v>0</v>
      </c>
      <c r="BS21" s="152">
        <f>'DNO inputs'!H213</f>
        <v>0</v>
      </c>
      <c r="BT21" s="152">
        <f>'DNO inputs'!H214</f>
        <v>0</v>
      </c>
      <c r="BU21" s="152">
        <f>'DNO inputs'!H215</f>
        <v>0</v>
      </c>
      <c r="BV21" s="152">
        <f>'DNO inputs'!H216</f>
        <v>261250</v>
      </c>
      <c r="BW21" s="152">
        <f>'DNO inputs'!H217</f>
        <v>0</v>
      </c>
      <c r="BX21" s="152">
        <f>'DNO inputs'!H218</f>
        <v>0</v>
      </c>
      <c r="BY21" s="152">
        <f>'DNO inputs'!H219</f>
        <v>0</v>
      </c>
      <c r="BZ21" s="152">
        <f>'DNO inputs'!H220</f>
        <v>59210</v>
      </c>
      <c r="CA21" s="152">
        <f>'DNO inputs'!H221</f>
        <v>53460</v>
      </c>
      <c r="CB21" s="152">
        <f>'DNO inputs'!H222</f>
        <v>3550</v>
      </c>
      <c r="CC21" s="152">
        <f>'DNO inputs'!H223</f>
        <v>98340</v>
      </c>
      <c r="CD21" s="152">
        <f>'DNO inputs'!H224</f>
        <v>3740</v>
      </c>
      <c r="CE21" s="152">
        <f>'DNO inputs'!H225</f>
        <v>1191400</v>
      </c>
      <c r="CF21" s="152">
        <f>'DNO inputs'!H226</f>
        <v>1325500</v>
      </c>
      <c r="CG21" s="152">
        <f>'DNO inputs'!H227</f>
        <v>0</v>
      </c>
      <c r="CH21" s="152">
        <f>'DNO inputs'!H228</f>
        <v>0</v>
      </c>
      <c r="CI21" s="152">
        <f>'DNO inputs'!H229</f>
        <v>147020</v>
      </c>
      <c r="CJ21" s="152">
        <f>'DNO inputs'!H230</f>
        <v>0</v>
      </c>
      <c r="CK21" s="152">
        <f>'DNO inputs'!H231</f>
        <v>1140570</v>
      </c>
      <c r="CL21" s="152">
        <f>'DNO inputs'!H232</f>
        <v>0</v>
      </c>
      <c r="CM21" s="152">
        <f>'DNO inputs'!H233</f>
        <v>0</v>
      </c>
      <c r="CN21" s="152">
        <f>'DNO inputs'!H234</f>
        <v>0</v>
      </c>
      <c r="CO21" s="152">
        <f>'DNO inputs'!H235</f>
        <v>0</v>
      </c>
      <c r="CP21" s="152">
        <f>'DNO inputs'!H236</f>
        <v>0</v>
      </c>
      <c r="CQ21" s="74"/>
      <c r="CR21" s="73"/>
      <c r="CS21" s="42"/>
    </row>
    <row r="22" spans="1:97" x14ac:dyDescent="0.3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 x14ac:dyDescent="0.3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 x14ac:dyDescent="0.3">
      <c r="A24" s="115"/>
      <c r="B24" s="73"/>
      <c r="C24" s="73"/>
      <c r="D24" s="73"/>
      <c r="E24" s="115" t="s">
        <v>277</v>
      </c>
      <c r="F24" s="73"/>
      <c r="G24" s="115" t="s">
        <v>440</v>
      </c>
      <c r="H24" s="130"/>
      <c r="I24" s="143" t="s">
        <v>314</v>
      </c>
      <c r="J24" s="130">
        <f>J20 * J21 / $H22</f>
        <v>144.78912</v>
      </c>
      <c r="K24" s="130">
        <f t="shared" ref="K24:BV24" si="0">K20 * K21 / $H22</f>
        <v>137.02000000000001</v>
      </c>
      <c r="L24" s="130">
        <f t="shared" si="0"/>
        <v>372.55020000000002</v>
      </c>
      <c r="M24" s="130">
        <f t="shared" si="0"/>
        <v>206.93257692000003</v>
      </c>
      <c r="N24" s="130">
        <f t="shared" si="0"/>
        <v>333.222984</v>
      </c>
      <c r="O24" s="130">
        <f t="shared" si="0"/>
        <v>484.84401800000001</v>
      </c>
      <c r="P24" s="130">
        <f t="shared" si="0"/>
        <v>764.34609999999998</v>
      </c>
      <c r="Q24" s="130">
        <f t="shared" si="0"/>
        <v>54.500160000000001</v>
      </c>
      <c r="R24" s="130">
        <f t="shared" si="0"/>
        <v>27.82208</v>
      </c>
      <c r="S24" s="130">
        <f t="shared" si="0"/>
        <v>16.39002</v>
      </c>
      <c r="T24" s="130">
        <f t="shared" si="0"/>
        <v>0</v>
      </c>
      <c r="U24" s="130">
        <f t="shared" si="0"/>
        <v>0</v>
      </c>
      <c r="V24" s="130">
        <f t="shared" si="0"/>
        <v>0</v>
      </c>
      <c r="W24" s="130">
        <f t="shared" si="0"/>
        <v>344.76098000000002</v>
      </c>
      <c r="X24" s="130">
        <f t="shared" si="0"/>
        <v>0</v>
      </c>
      <c r="Y24" s="130">
        <f t="shared" si="0"/>
        <v>0</v>
      </c>
      <c r="Z24" s="130">
        <f t="shared" si="0"/>
        <v>0</v>
      </c>
      <c r="AA24" s="130">
        <f t="shared" si="0"/>
        <v>426.33600000000001</v>
      </c>
      <c r="AB24" s="130">
        <f t="shared" si="0"/>
        <v>0</v>
      </c>
      <c r="AC24" s="130">
        <f t="shared" si="0"/>
        <v>556.18406500000003</v>
      </c>
      <c r="AD24" s="130">
        <f t="shared" si="0"/>
        <v>0</v>
      </c>
      <c r="AE24" s="130">
        <f t="shared" si="0"/>
        <v>10.7</v>
      </c>
      <c r="AF24" s="130">
        <f t="shared" si="0"/>
        <v>5.7363099999999996</v>
      </c>
      <c r="AG24" s="130">
        <f t="shared" si="0"/>
        <v>101.09318</v>
      </c>
      <c r="AH24" s="130">
        <f t="shared" si="0"/>
        <v>0.95620000000000005</v>
      </c>
      <c r="AI24" s="130">
        <f t="shared" si="0"/>
        <v>87.153959999999998</v>
      </c>
      <c r="AJ24" s="130">
        <f t="shared" si="0"/>
        <v>86.763149999999996</v>
      </c>
      <c r="AK24" s="130">
        <f t="shared" si="0"/>
        <v>0</v>
      </c>
      <c r="AL24" s="130">
        <f t="shared" si="0"/>
        <v>0</v>
      </c>
      <c r="AM24" s="130">
        <f t="shared" si="0"/>
        <v>0</v>
      </c>
      <c r="AN24" s="130">
        <f t="shared" si="0"/>
        <v>0</v>
      </c>
      <c r="AO24" s="130">
        <f t="shared" si="0"/>
        <v>0</v>
      </c>
      <c r="AP24" s="130">
        <f t="shared" si="0"/>
        <v>0</v>
      </c>
      <c r="AQ24" s="130">
        <f t="shared" si="0"/>
        <v>0</v>
      </c>
      <c r="AR24" s="130">
        <f t="shared" si="0"/>
        <v>0</v>
      </c>
      <c r="AS24" s="130">
        <f t="shared" si="0"/>
        <v>0</v>
      </c>
      <c r="AT24" s="130">
        <f t="shared" si="0"/>
        <v>66.332279999999997</v>
      </c>
      <c r="AU24" s="130">
        <f t="shared" si="0"/>
        <v>164.35874000000001</v>
      </c>
      <c r="AV24" s="130">
        <f t="shared" si="0"/>
        <v>0</v>
      </c>
      <c r="AW24" s="130">
        <f t="shared" si="0"/>
        <v>0</v>
      </c>
      <c r="AX24" s="130">
        <f t="shared" si="0"/>
        <v>75.450959999999995</v>
      </c>
      <c r="AY24" s="130">
        <f t="shared" si="0"/>
        <v>3.0118200000000002</v>
      </c>
      <c r="AZ24" s="130">
        <f t="shared" si="0"/>
        <v>0</v>
      </c>
      <c r="BA24" s="130">
        <f t="shared" si="0"/>
        <v>0</v>
      </c>
      <c r="BB24" s="130">
        <f t="shared" si="0"/>
        <v>75.156480000000002</v>
      </c>
      <c r="BC24" s="130">
        <f t="shared" si="0"/>
        <v>19.45534</v>
      </c>
      <c r="BD24" s="130">
        <f t="shared" si="0"/>
        <v>0</v>
      </c>
      <c r="BE24" s="130">
        <f t="shared" si="0"/>
        <v>0</v>
      </c>
      <c r="BF24" s="130">
        <f t="shared" si="0"/>
        <v>132.6130062</v>
      </c>
      <c r="BG24" s="130">
        <f t="shared" si="0"/>
        <v>10.927405800000001</v>
      </c>
      <c r="BH24" s="130">
        <f t="shared" si="0"/>
        <v>5.87554</v>
      </c>
      <c r="BI24" s="130">
        <f t="shared" si="0"/>
        <v>0</v>
      </c>
      <c r="BJ24" s="130">
        <f t="shared" si="0"/>
        <v>0</v>
      </c>
      <c r="BK24" s="130">
        <f t="shared" si="0"/>
        <v>0</v>
      </c>
      <c r="BL24" s="130">
        <f t="shared" si="0"/>
        <v>74.977320000000006</v>
      </c>
      <c r="BM24" s="130">
        <f t="shared" si="0"/>
        <v>19.710640000000001</v>
      </c>
      <c r="BN24" s="130">
        <f t="shared" si="0"/>
        <v>34.553249999999998</v>
      </c>
      <c r="BO24" s="130">
        <f t="shared" si="0"/>
        <v>0.46367999999999998</v>
      </c>
      <c r="BP24" s="130">
        <f t="shared" si="0"/>
        <v>0</v>
      </c>
      <c r="BQ24" s="130">
        <f t="shared" si="0"/>
        <v>0</v>
      </c>
      <c r="BR24" s="130">
        <f t="shared" si="0"/>
        <v>0</v>
      </c>
      <c r="BS24" s="130">
        <f t="shared" si="0"/>
        <v>0</v>
      </c>
      <c r="BT24" s="130">
        <f t="shared" si="0"/>
        <v>0</v>
      </c>
      <c r="BU24" s="130">
        <f t="shared" si="0"/>
        <v>0</v>
      </c>
      <c r="BV24" s="130">
        <f t="shared" si="0"/>
        <v>153.35374999999999</v>
      </c>
      <c r="BW24" s="130">
        <f t="shared" ref="BW24:CP24" si="1">BW20 * BW21 / $H22</f>
        <v>0</v>
      </c>
      <c r="BX24" s="130">
        <f t="shared" si="1"/>
        <v>0</v>
      </c>
      <c r="BY24" s="130">
        <f t="shared" si="1"/>
        <v>0</v>
      </c>
      <c r="BZ24" s="130">
        <f t="shared" si="1"/>
        <v>3.6769409999999998</v>
      </c>
      <c r="CA24" s="130">
        <f t="shared" si="1"/>
        <v>73.881720000000001</v>
      </c>
      <c r="CB24" s="130">
        <f t="shared" si="1"/>
        <v>1.9809000000000001</v>
      </c>
      <c r="CC24" s="130">
        <f t="shared" si="1"/>
        <v>304.85399999999998</v>
      </c>
      <c r="CD24" s="130">
        <f t="shared" si="1"/>
        <v>17.615400000000001</v>
      </c>
      <c r="CE24" s="130">
        <f t="shared" si="1"/>
        <v>9.4478019999999994</v>
      </c>
      <c r="CF24" s="130">
        <f t="shared" si="1"/>
        <v>89.471249999999998</v>
      </c>
      <c r="CG24" s="130">
        <f t="shared" si="1"/>
        <v>0</v>
      </c>
      <c r="CH24" s="130">
        <f t="shared" si="1"/>
        <v>0</v>
      </c>
      <c r="CI24" s="130">
        <f t="shared" si="1"/>
        <v>22.494060000000001</v>
      </c>
      <c r="CJ24" s="130">
        <f t="shared" si="1"/>
        <v>0</v>
      </c>
      <c r="CK24" s="130">
        <f t="shared" si="1"/>
        <v>107.21357999999999</v>
      </c>
      <c r="CL24" s="130">
        <f t="shared" si="1"/>
        <v>0</v>
      </c>
      <c r="CM24" s="130">
        <f t="shared" si="1"/>
        <v>0</v>
      </c>
      <c r="CN24" s="130">
        <f t="shared" si="1"/>
        <v>0</v>
      </c>
      <c r="CO24" s="130">
        <f t="shared" si="1"/>
        <v>0</v>
      </c>
      <c r="CP24" s="130">
        <f t="shared" si="1"/>
        <v>0</v>
      </c>
      <c r="CQ24" s="74"/>
      <c r="CR24" s="115" t="s">
        <v>569</v>
      </c>
      <c r="CS24" s="42"/>
    </row>
    <row r="25" spans="1:97" x14ac:dyDescent="0.3">
      <c r="A25" s="73"/>
      <c r="B25" s="73"/>
      <c r="C25" s="73"/>
      <c r="D25" s="73"/>
      <c r="E25" s="115" t="s">
        <v>276</v>
      </c>
      <c r="F25" s="73"/>
      <c r="G25" s="115" t="s">
        <v>440</v>
      </c>
      <c r="H25" s="130">
        <f>SUM(J24:CP24)</f>
        <v>5628.9769689199975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 x14ac:dyDescent="0.3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x14ac:dyDescent="0.3">
      <c r="A27" s="73"/>
      <c r="B27" s="101"/>
      <c r="C27" s="110" t="s">
        <v>670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 x14ac:dyDescent="0.3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x14ac:dyDescent="0.3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 x14ac:dyDescent="0.3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x14ac:dyDescent="0.3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569</v>
      </c>
      <c r="CS31" s="42"/>
    </row>
    <row r="32" spans="1:97" x14ac:dyDescent="0.3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 x14ac:dyDescent="0.3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 x14ac:dyDescent="0.3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 x14ac:dyDescent="0.3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 x14ac:dyDescent="0.3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 x14ac:dyDescent="0.3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 x14ac:dyDescent="0.3">
      <c r="A38" s="73"/>
      <c r="B38" s="73"/>
      <c r="C38" s="73"/>
      <c r="D38" s="73"/>
      <c r="E38" s="115" t="s">
        <v>525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 x14ac:dyDescent="0.3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 x14ac:dyDescent="0.3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x14ac:dyDescent="0.3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 x14ac:dyDescent="0.3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x14ac:dyDescent="0.3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572</v>
      </c>
      <c r="CS43" s="42"/>
    </row>
    <row r="44" spans="1:97" x14ac:dyDescent="0.3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 x14ac:dyDescent="0.3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 x14ac:dyDescent="0.3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 x14ac:dyDescent="0.3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 x14ac:dyDescent="0.3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x14ac:dyDescent="0.3">
      <c r="A49" s="73"/>
      <c r="B49" s="101"/>
      <c r="C49" s="110" t="s">
        <v>712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 x14ac:dyDescent="0.3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x14ac:dyDescent="0.3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569</v>
      </c>
      <c r="CS51" s="42"/>
    </row>
    <row r="52" spans="1:97" x14ac:dyDescent="0.3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901.36609999999996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 x14ac:dyDescent="0.3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1641.05115892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 x14ac:dyDescent="0.3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404.60812999999996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 x14ac:dyDescent="0.3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1445.7667350000004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 x14ac:dyDescent="0.3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1236.1848450000002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 x14ac:dyDescent="0.3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 x14ac:dyDescent="0.3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5628.9769689200002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 x14ac:dyDescent="0.3">
      <c r="A59" s="73"/>
      <c r="B59" s="73"/>
      <c r="C59" s="73"/>
      <c r="D59" s="73"/>
      <c r="E59" s="115" t="s">
        <v>514</v>
      </c>
      <c r="F59" s="73"/>
      <c r="G59" s="115" t="s">
        <v>470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 x14ac:dyDescent="0.3">
      <c r="A60" s="73"/>
      <c r="B60" s="73"/>
      <c r="C60" s="73"/>
      <c r="D60" s="73"/>
      <c r="E60" s="115" t="s">
        <v>515</v>
      </c>
      <c r="F60" s="73"/>
      <c r="G60" s="115" t="s">
        <v>470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s="17" customFormat="1" x14ac:dyDescent="0.3">
      <c r="A61" s="73"/>
      <c r="B61" s="73"/>
      <c r="C61" s="73"/>
      <c r="D61" s="73"/>
      <c r="E61" s="115"/>
      <c r="F61" s="73"/>
      <c r="G61" s="115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74"/>
      <c r="CR61" s="73"/>
      <c r="CS61" s="42"/>
    </row>
    <row r="62" spans="1:97" s="17" customFormat="1" x14ac:dyDescent="0.3">
      <c r="A62" s="73"/>
      <c r="B62" s="73"/>
      <c r="C62" s="73"/>
      <c r="D62" s="73"/>
      <c r="E62" s="228" t="s">
        <v>762</v>
      </c>
      <c r="F62" s="229"/>
      <c r="G62" s="228" t="str">
        <f>G$24</f>
        <v>£m</v>
      </c>
      <c r="H62" s="230">
        <f>H58 - H25</f>
        <v>0</v>
      </c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74"/>
      <c r="CR62" s="73"/>
      <c r="CS62" s="42"/>
    </row>
    <row r="63" spans="1:97" x14ac:dyDescent="0.3">
      <c r="A63" s="73"/>
      <c r="B63" s="73"/>
      <c r="C63" s="73"/>
      <c r="D63" s="73"/>
      <c r="E63" s="115" t="s">
        <v>526</v>
      </c>
      <c r="F63" s="73"/>
      <c r="G63" s="115" t="s">
        <v>231</v>
      </c>
      <c r="H63" s="136">
        <f>IF(H62 = 0,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74"/>
      <c r="CR63" s="73"/>
      <c r="CS63" s="42"/>
    </row>
    <row r="64" spans="1:97" x14ac:dyDescent="0.3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3"/>
      <c r="CS64" s="42"/>
    </row>
    <row r="65" spans="1:97" x14ac:dyDescent="0.3">
      <c r="A65" s="115"/>
      <c r="B65" s="73"/>
      <c r="C65" s="73"/>
      <c r="D65" s="73"/>
      <c r="E65" s="112" t="s">
        <v>338</v>
      </c>
      <c r="F65" s="73"/>
      <c r="G65" s="73"/>
      <c r="H65" s="74"/>
      <c r="I65" s="132" t="s">
        <v>314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115" t="s">
        <v>569</v>
      </c>
      <c r="CS65" s="42"/>
    </row>
    <row r="66" spans="1:97" x14ac:dyDescent="0.3">
      <c r="A66" s="73"/>
      <c r="B66" s="73"/>
      <c r="C66" s="73"/>
      <c r="D66" s="73"/>
      <c r="E66" s="73"/>
      <c r="F66" s="113" t="s">
        <v>193</v>
      </c>
      <c r="G66" s="113" t="s">
        <v>44</v>
      </c>
      <c r="H66" s="153">
        <f>IF(H$60, H52 / H$58, 0)</f>
        <v>0.16012964788749881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 x14ac:dyDescent="0.3">
      <c r="A67" s="73"/>
      <c r="B67" s="73"/>
      <c r="C67" s="73"/>
      <c r="D67" s="73"/>
      <c r="E67" s="73"/>
      <c r="F67" s="115" t="s">
        <v>194</v>
      </c>
      <c r="G67" s="115" t="s">
        <v>44</v>
      </c>
      <c r="H67" s="154">
        <f>IF(H$60, H53 / H$58, 0)</f>
        <v>0.29153630721549378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 x14ac:dyDescent="0.3">
      <c r="A68" s="73"/>
      <c r="B68" s="73"/>
      <c r="C68" s="73"/>
      <c r="D68" s="73"/>
      <c r="E68" s="73"/>
      <c r="F68" s="115" t="s">
        <v>41</v>
      </c>
      <c r="G68" s="115" t="s">
        <v>44</v>
      </c>
      <c r="H68" s="154">
        <f>IF(H$60, H54 / H$58, 0)</f>
        <v>7.1879514205514652E-2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 x14ac:dyDescent="0.3">
      <c r="A69" s="73"/>
      <c r="B69" s="73"/>
      <c r="C69" s="73"/>
      <c r="D69" s="73"/>
      <c r="E69" s="73"/>
      <c r="F69" s="115" t="s">
        <v>40</v>
      </c>
      <c r="G69" s="115" t="s">
        <v>44</v>
      </c>
      <c r="H69" s="154">
        <f>IF(H$60, H55 / H$58, 0)</f>
        <v>0.25684360461638051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74"/>
      <c r="CR69" s="73"/>
      <c r="CS69" s="42"/>
    </row>
    <row r="70" spans="1:97" x14ac:dyDescent="0.3">
      <c r="A70" s="73"/>
      <c r="B70" s="73"/>
      <c r="C70" s="73"/>
      <c r="D70" s="73"/>
      <c r="E70" s="73"/>
      <c r="F70" s="117" t="s">
        <v>166</v>
      </c>
      <c r="G70" s="117" t="s">
        <v>44</v>
      </c>
      <c r="H70" s="155">
        <f>IF(H$60, H56 / H$58, 0)</f>
        <v>0.21961092607511237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74"/>
      <c r="CR70" s="73"/>
      <c r="CS70" s="42"/>
    </row>
    <row r="71" spans="1:97" x14ac:dyDescent="0.3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 x14ac:dyDescent="0.3">
      <c r="A72" s="73"/>
      <c r="B72" s="73"/>
      <c r="C72" s="73"/>
      <c r="D72" s="73"/>
      <c r="E72" s="115" t="s">
        <v>239</v>
      </c>
      <c r="F72" s="73"/>
      <c r="G72" s="115" t="s">
        <v>231</v>
      </c>
      <c r="H72" s="136">
        <f>IF(SUM(H66:H70)= 1, 0, 1)</f>
        <v>0</v>
      </c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74"/>
      <c r="CR72" s="73"/>
      <c r="CS72" s="42"/>
    </row>
    <row r="73" spans="1:97" x14ac:dyDescent="0.3">
      <c r="A73" s="73"/>
      <c r="B73" s="73"/>
      <c r="C73" s="73"/>
      <c r="D73" s="73"/>
      <c r="E73" s="109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3"/>
      <c r="CS73" s="42"/>
    </row>
    <row r="74" spans="1:97" x14ac:dyDescent="0.3">
      <c r="A74" s="115"/>
      <c r="B74" s="73"/>
      <c r="C74" s="73"/>
      <c r="D74" s="73"/>
      <c r="E74" s="112" t="s">
        <v>339</v>
      </c>
      <c r="F74" s="73"/>
      <c r="G74" s="73"/>
      <c r="H74" s="74"/>
      <c r="I74" s="132" t="s">
        <v>314</v>
      </c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115" t="s">
        <v>357</v>
      </c>
      <c r="CS74" s="42"/>
    </row>
    <row r="75" spans="1:97" x14ac:dyDescent="0.3">
      <c r="A75" s="73"/>
      <c r="B75" s="73"/>
      <c r="C75" s="73"/>
      <c r="D75" s="73"/>
      <c r="E75" s="73"/>
      <c r="F75" s="113" t="s">
        <v>240</v>
      </c>
      <c r="G75" s="113" t="s">
        <v>44</v>
      </c>
      <c r="H75" s="153">
        <f>IF(H$59, H66 / (H$66 + H$67), 0)</f>
        <v>0.35453114426342969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74"/>
      <c r="CR75" s="73"/>
      <c r="CS75" s="42"/>
    </row>
    <row r="76" spans="1:97" x14ac:dyDescent="0.3">
      <c r="A76" s="73"/>
      <c r="B76" s="73"/>
      <c r="C76" s="73"/>
      <c r="D76" s="73"/>
      <c r="E76" s="73"/>
      <c r="F76" s="117" t="s">
        <v>241</v>
      </c>
      <c r="G76" s="117" t="s">
        <v>44</v>
      </c>
      <c r="H76" s="150">
        <f>IF(H$59, H67 / (H$66 + H$67), 0)</f>
        <v>0.64546885573657042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74"/>
      <c r="CR76" s="73"/>
      <c r="CS76" s="42"/>
    </row>
    <row r="77" spans="1:97" x14ac:dyDescent="0.3">
      <c r="A77" s="73"/>
      <c r="B77" s="73"/>
      <c r="C77" s="73"/>
      <c r="D77" s="73"/>
      <c r="E77" s="73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 x14ac:dyDescent="0.3">
      <c r="A78" s="73"/>
      <c r="B78" s="73"/>
      <c r="C78" s="73"/>
      <c r="D78" s="73"/>
      <c r="E78" s="115" t="s">
        <v>239</v>
      </c>
      <c r="F78" s="73"/>
      <c r="G78" s="115" t="s">
        <v>231</v>
      </c>
      <c r="H78" s="136">
        <f>IF(SUM(H75:H76)= 1, 0, 1)</f>
        <v>0</v>
      </c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  <c r="CJ78" s="136"/>
      <c r="CK78" s="136"/>
      <c r="CL78" s="136"/>
      <c r="CM78" s="136"/>
      <c r="CN78" s="136"/>
      <c r="CO78" s="136"/>
      <c r="CP78" s="136"/>
      <c r="CQ78" s="74"/>
      <c r="CR78" s="73"/>
      <c r="CS78" s="42"/>
    </row>
    <row r="79" spans="1:97" x14ac:dyDescent="0.3">
      <c r="A79" s="73"/>
      <c r="B79" s="73"/>
      <c r="C79" s="73"/>
      <c r="D79" s="73"/>
      <c r="E79" s="109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s="17" customFormat="1" x14ac:dyDescent="0.3">
      <c r="A80" s="73"/>
      <c r="B80" s="101"/>
      <c r="C80" s="110" t="s">
        <v>713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0"/>
      <c r="CS80" s="42"/>
    </row>
    <row r="81" spans="1:97" s="17" customFormat="1" x14ac:dyDescent="0.3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3"/>
      <c r="CS81" s="42"/>
    </row>
    <row r="82" spans="1:97" x14ac:dyDescent="0.3">
      <c r="A82" s="115"/>
      <c r="B82" s="73"/>
      <c r="C82" s="73"/>
      <c r="D82" s="73"/>
      <c r="E82" s="112" t="s">
        <v>322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115" t="s">
        <v>604</v>
      </c>
      <c r="CS82" s="42"/>
    </row>
    <row r="83" spans="1:97" x14ac:dyDescent="0.3">
      <c r="A83" s="73"/>
      <c r="B83" s="73"/>
      <c r="C83" s="73"/>
      <c r="D83" s="73"/>
      <c r="E83" s="73"/>
      <c r="F83" s="113" t="s">
        <v>38</v>
      </c>
      <c r="G83" s="113" t="str">
        <f>G$24</f>
        <v>£m</v>
      </c>
      <c r="H83" s="145">
        <f>SUMPRODUCT(J44:CP44, J$24:CP$24)</f>
        <v>260.18324000000001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 x14ac:dyDescent="0.3">
      <c r="A84" s="73"/>
      <c r="B84" s="73"/>
      <c r="C84" s="73"/>
      <c r="D84" s="73"/>
      <c r="E84" s="73"/>
      <c r="F84" s="115" t="s">
        <v>37</v>
      </c>
      <c r="G84" s="115" t="str">
        <f>G$24</f>
        <v>£m</v>
      </c>
      <c r="H84" s="130">
        <f>SUMPRODUCT(J45:CP45, J$24:CP$24)</f>
        <v>397.467872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 x14ac:dyDescent="0.3">
      <c r="A85" s="73"/>
      <c r="B85" s="73"/>
      <c r="C85" s="73"/>
      <c r="D85" s="73"/>
      <c r="E85" s="73"/>
      <c r="F85" s="115" t="s">
        <v>36</v>
      </c>
      <c r="G85" s="115" t="str">
        <f>G$24</f>
        <v>£m</v>
      </c>
      <c r="H85" s="130">
        <f>SUMPRODUCT(J46:CP46, J$24:CP$24)</f>
        <v>161.94114999999999</v>
      </c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74"/>
      <c r="CR85" s="73"/>
      <c r="CS85" s="42"/>
    </row>
    <row r="86" spans="1:97" x14ac:dyDescent="0.3">
      <c r="A86" s="73"/>
      <c r="B86" s="73"/>
      <c r="C86" s="73"/>
      <c r="D86" s="73"/>
      <c r="E86" s="73"/>
      <c r="F86" s="117" t="s">
        <v>35</v>
      </c>
      <c r="G86" s="117" t="str">
        <f>G$24</f>
        <v>£m</v>
      </c>
      <c r="H86" s="146">
        <f>SUMPRODUCT(J47:CP47, J$24:CP$24)</f>
        <v>523.42207300000007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73"/>
      <c r="CS86" s="42"/>
    </row>
    <row r="87" spans="1:97" x14ac:dyDescent="0.3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3"/>
      <c r="CS87" s="42"/>
    </row>
    <row r="88" spans="1:97" x14ac:dyDescent="0.3">
      <c r="A88" s="115"/>
      <c r="B88" s="73"/>
      <c r="C88" s="73"/>
      <c r="D88" s="73"/>
      <c r="E88" s="115" t="s">
        <v>278</v>
      </c>
      <c r="F88" s="73"/>
      <c r="G88" s="115" t="str">
        <f>G$24</f>
        <v>£m</v>
      </c>
      <c r="H88" s="130">
        <f>SUM(H83:H86)</f>
        <v>1343.0143350000001</v>
      </c>
      <c r="I88" s="143" t="s">
        <v>314</v>
      </c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74"/>
      <c r="CR88" s="115" t="s">
        <v>604</v>
      </c>
      <c r="CS88" s="42"/>
    </row>
    <row r="89" spans="1:97" x14ac:dyDescent="0.3">
      <c r="A89" s="73"/>
      <c r="B89" s="73"/>
      <c r="C89" s="73"/>
      <c r="D89" s="73"/>
      <c r="E89" s="115" t="s">
        <v>516</v>
      </c>
      <c r="F89" s="73"/>
      <c r="G89" s="115" t="s">
        <v>470</v>
      </c>
      <c r="H89" s="130" t="b">
        <f>H88 &gt; 0</f>
        <v>1</v>
      </c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74"/>
      <c r="CR89" s="73"/>
      <c r="CS89" s="42"/>
    </row>
    <row r="90" spans="1:97" x14ac:dyDescent="0.3">
      <c r="A90" s="73"/>
      <c r="B90" s="73"/>
      <c r="C90" s="73"/>
      <c r="D90" s="73"/>
      <c r="E90" s="109"/>
      <c r="F90" s="73"/>
      <c r="G90" s="73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3"/>
      <c r="CS90" s="42"/>
    </row>
    <row r="91" spans="1:97" x14ac:dyDescent="0.3">
      <c r="A91" s="115"/>
      <c r="B91" s="73"/>
      <c r="C91" s="73"/>
      <c r="D91" s="73"/>
      <c r="E91" s="112" t="s">
        <v>322</v>
      </c>
      <c r="F91" s="73"/>
      <c r="G91" s="73"/>
      <c r="H91" s="74"/>
      <c r="I91" s="132" t="s">
        <v>314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115" t="s">
        <v>604</v>
      </c>
      <c r="CS91" s="42"/>
    </row>
    <row r="92" spans="1:97" x14ac:dyDescent="0.3">
      <c r="A92" s="73"/>
      <c r="B92" s="73"/>
      <c r="C92" s="73"/>
      <c r="D92" s="73"/>
      <c r="E92" s="73"/>
      <c r="F92" s="113" t="s">
        <v>38</v>
      </c>
      <c r="G92" s="113" t="s">
        <v>44</v>
      </c>
      <c r="H92" s="153">
        <f>IF(H$89, H83 / H$88, 0)</f>
        <v>0.19373079886001365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537</v>
      </c>
      <c r="CS92" s="42"/>
    </row>
    <row r="93" spans="1:97" x14ac:dyDescent="0.3">
      <c r="A93" s="73"/>
      <c r="B93" s="73"/>
      <c r="C93" s="73"/>
      <c r="D93" s="73"/>
      <c r="E93" s="73"/>
      <c r="F93" s="115" t="s">
        <v>37</v>
      </c>
      <c r="G93" s="115" t="s">
        <v>44</v>
      </c>
      <c r="H93" s="154">
        <f>IF(H$89, H84 / H$88, 0)</f>
        <v>0.2959520696404182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538</v>
      </c>
      <c r="CS93" s="42"/>
    </row>
    <row r="94" spans="1:97" x14ac:dyDescent="0.3">
      <c r="A94" s="73"/>
      <c r="B94" s="73"/>
      <c r="C94" s="73"/>
      <c r="D94" s="73"/>
      <c r="E94" s="73"/>
      <c r="F94" s="115" t="s">
        <v>36</v>
      </c>
      <c r="G94" s="115" t="s">
        <v>44</v>
      </c>
      <c r="H94" s="154">
        <f>IF(H$89, H85 / H$88, 0)</f>
        <v>0.12058035851121424</v>
      </c>
      <c r="I94" s="131" t="s">
        <v>314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74"/>
      <c r="CR94" s="115" t="s">
        <v>540</v>
      </c>
      <c r="CS94" s="42"/>
    </row>
    <row r="95" spans="1:97" x14ac:dyDescent="0.3">
      <c r="A95" s="73"/>
      <c r="B95" s="73"/>
      <c r="C95" s="73"/>
      <c r="D95" s="73"/>
      <c r="E95" s="73"/>
      <c r="F95" s="117" t="s">
        <v>35</v>
      </c>
      <c r="G95" s="117" t="s">
        <v>44</v>
      </c>
      <c r="H95" s="155">
        <f>IF(H$89, H86 / H$88, 0)</f>
        <v>0.38973677298835385</v>
      </c>
      <c r="I95" s="131" t="s">
        <v>314</v>
      </c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74"/>
      <c r="CR95" s="115" t="s">
        <v>539</v>
      </c>
      <c r="CS95" s="42"/>
    </row>
    <row r="96" spans="1:97" x14ac:dyDescent="0.3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101"/>
      <c r="CS96" s="42"/>
    </row>
    <row r="97" spans="1:97" x14ac:dyDescent="0.3">
      <c r="A97" s="73"/>
      <c r="B97" s="73"/>
      <c r="C97" s="73"/>
      <c r="D97" s="73"/>
      <c r="E97" s="115" t="s">
        <v>239</v>
      </c>
      <c r="F97" s="73"/>
      <c r="G97" s="115" t="s">
        <v>231</v>
      </c>
      <c r="H97" s="136">
        <f>IF(SUM(H92:H95) = 1, 0, 1)</f>
        <v>0</v>
      </c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74"/>
      <c r="CR97" s="73"/>
      <c r="CS97" s="42"/>
    </row>
    <row r="98" spans="1:97" x14ac:dyDescent="0.3">
      <c r="A98" s="73"/>
      <c r="B98" s="73"/>
      <c r="C98" s="73"/>
      <c r="D98" s="73"/>
      <c r="E98" s="109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x14ac:dyDescent="0.3">
      <c r="A99" s="73"/>
      <c r="B99" s="107" t="s">
        <v>237</v>
      </c>
      <c r="C99" s="107"/>
      <c r="D99" s="107"/>
      <c r="E99" s="107"/>
      <c r="F99" s="107"/>
      <c r="G99" s="107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7"/>
      <c r="CS99" s="42"/>
    </row>
    <row r="100" spans="1:97" x14ac:dyDescent="0.3">
      <c r="A100" s="73"/>
      <c r="B100" s="73"/>
      <c r="C100" s="73"/>
      <c r="D100" s="73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 x14ac:dyDescent="0.3">
      <c r="A101" s="73"/>
      <c r="B101" s="73"/>
      <c r="C101" s="109" t="s">
        <v>396</v>
      </c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3"/>
      <c r="CS101" s="42"/>
    </row>
    <row r="102" spans="1:97" x14ac:dyDescent="0.3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x14ac:dyDescent="0.3">
      <c r="A103" s="73"/>
      <c r="B103" s="101"/>
      <c r="C103" s="110" t="s">
        <v>710</v>
      </c>
      <c r="D103" s="110"/>
      <c r="E103" s="110"/>
      <c r="F103" s="110"/>
      <c r="G103" s="110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0"/>
      <c r="CS103" s="42"/>
    </row>
    <row r="104" spans="1:97" x14ac:dyDescent="0.3">
      <c r="A104" s="73"/>
      <c r="B104" s="73"/>
      <c r="C104" s="109"/>
      <c r="D104" s="109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 x14ac:dyDescent="0.3">
      <c r="A105" s="73"/>
      <c r="B105" s="73"/>
      <c r="C105" s="73"/>
      <c r="D105" s="109"/>
      <c r="E105" s="115" t="s">
        <v>233</v>
      </c>
      <c r="F105" s="73"/>
      <c r="G105" s="115" t="str">
        <f>G56</f>
        <v>£m</v>
      </c>
      <c r="H105" s="130">
        <f>H56</f>
        <v>1236.1848450000002</v>
      </c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74"/>
      <c r="CR105" s="73"/>
      <c r="CS105" s="42"/>
    </row>
    <row r="106" spans="1:97" x14ac:dyDescent="0.3">
      <c r="A106" s="73"/>
      <c r="B106" s="73"/>
      <c r="C106" s="73"/>
      <c r="D106" s="73"/>
      <c r="E106" s="109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3"/>
      <c r="CS106" s="42"/>
    </row>
    <row r="107" spans="1:97" x14ac:dyDescent="0.3">
      <c r="A107" s="73"/>
      <c r="B107" s="73"/>
      <c r="C107" s="73"/>
      <c r="D107" s="73"/>
      <c r="E107" s="112" t="str">
        <f>'DNO inputs'!E37</f>
        <v>CDCM notional EHV asset values</v>
      </c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3"/>
      <c r="CS107" s="42"/>
    </row>
    <row r="108" spans="1:97" x14ac:dyDescent="0.3">
      <c r="A108" s="73"/>
      <c r="B108" s="73"/>
      <c r="C108" s="73"/>
      <c r="D108" s="73"/>
      <c r="E108" s="73"/>
      <c r="F108" s="113" t="str">
        <f>'DNO inputs'!F38</f>
        <v>132kV</v>
      </c>
      <c r="G108" s="113" t="str">
        <f>'DNO inputs'!G38</f>
        <v>£</v>
      </c>
      <c r="H108" s="156">
        <f>'DNO inputs'!H38</f>
        <v>564129293.4360013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x14ac:dyDescent="0.3">
      <c r="A109" s="73"/>
      <c r="B109" s="73"/>
      <c r="C109" s="73"/>
      <c r="D109" s="73"/>
      <c r="E109" s="73"/>
      <c r="F109" s="115" t="str">
        <f>'DNO inputs'!F39</f>
        <v>132kV/EHV</v>
      </c>
      <c r="G109" s="115" t="str">
        <f>'DNO inputs'!G39</f>
        <v>£</v>
      </c>
      <c r="H109" s="152">
        <f>'DNO inputs'!H39</f>
        <v>79996397.336676508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x14ac:dyDescent="0.3">
      <c r="A110" s="73"/>
      <c r="B110" s="73"/>
      <c r="C110" s="73"/>
      <c r="D110" s="73"/>
      <c r="E110" s="73"/>
      <c r="F110" s="115" t="str">
        <f>'DNO inputs'!F40</f>
        <v>EHV</v>
      </c>
      <c r="G110" s="115" t="str">
        <f>'DNO inputs'!G40</f>
        <v>£</v>
      </c>
      <c r="H110" s="152">
        <f>'DNO inputs'!H40</f>
        <v>216973680.6075488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x14ac:dyDescent="0.3">
      <c r="A111" s="73"/>
      <c r="B111" s="73"/>
      <c r="C111" s="73"/>
      <c r="D111" s="73"/>
      <c r="E111" s="73"/>
      <c r="F111" s="115" t="str">
        <f>'DNO inputs'!F41</f>
        <v>EHV/HV</v>
      </c>
      <c r="G111" s="115" t="str">
        <f>'DNO inputs'!G41</f>
        <v>£</v>
      </c>
      <c r="H111" s="152">
        <f>'DNO inputs'!H41</f>
        <v>246540739.56499508</v>
      </c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74"/>
      <c r="CR111" s="73"/>
      <c r="CS111" s="42"/>
    </row>
    <row r="112" spans="1:97" x14ac:dyDescent="0.3">
      <c r="A112" s="73"/>
      <c r="B112" s="73"/>
      <c r="C112" s="73"/>
      <c r="D112" s="73"/>
      <c r="E112" s="73"/>
      <c r="F112" s="117" t="str">
        <f>'DNO inputs'!F42</f>
        <v>132kV/HV</v>
      </c>
      <c r="G112" s="117" t="str">
        <f>'DNO inputs'!G42</f>
        <v>£</v>
      </c>
      <c r="H112" s="157">
        <f>'DNO inputs'!H42</f>
        <v>0</v>
      </c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73"/>
      <c r="CS112" s="42"/>
    </row>
    <row r="113" spans="1:97" x14ac:dyDescent="0.3">
      <c r="A113" s="73"/>
      <c r="B113" s="73"/>
      <c r="C113" s="73"/>
      <c r="D113" s="73"/>
      <c r="E113" s="73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 x14ac:dyDescent="0.3">
      <c r="A114" s="115"/>
      <c r="B114" s="73"/>
      <c r="C114" s="73"/>
      <c r="D114" s="73"/>
      <c r="E114" s="115" t="s">
        <v>234</v>
      </c>
      <c r="F114" s="73"/>
      <c r="G114" s="115" t="s">
        <v>439</v>
      </c>
      <c r="H114" s="130">
        <f>SUM(H108:H112)</f>
        <v>1107640110.9452217</v>
      </c>
      <c r="I114" s="143" t="s">
        <v>314</v>
      </c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115" t="s">
        <v>573</v>
      </c>
      <c r="CS114" s="42"/>
    </row>
    <row r="115" spans="1:97" x14ac:dyDescent="0.3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x14ac:dyDescent="0.3">
      <c r="A116" s="73"/>
      <c r="B116" s="73"/>
      <c r="C116" s="73"/>
      <c r="D116" s="73"/>
      <c r="E116" s="115" t="str">
        <f>'DNO inputs'!E49</f>
        <v>EDCM notional asset value, total</v>
      </c>
      <c r="F116" s="73"/>
      <c r="G116" s="115" t="str">
        <f>'DNO inputs'!G49</f>
        <v>£</v>
      </c>
      <c r="H116" s="152">
        <f>'DNO inputs'!H49</f>
        <v>126491812.681023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 x14ac:dyDescent="0.3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 x14ac:dyDescent="0.3">
      <c r="A118" s="73"/>
      <c r="B118" s="73"/>
      <c r="C118" s="73"/>
      <c r="D118" s="73"/>
      <c r="E118" s="115" t="s">
        <v>517</v>
      </c>
      <c r="F118" s="73"/>
      <c r="G118" s="115" t="s">
        <v>470</v>
      </c>
      <c r="H118" s="130" t="b">
        <f>H114 + H116 &gt; 0</f>
        <v>1</v>
      </c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74"/>
      <c r="CR118" s="73"/>
      <c r="CS118" s="42"/>
    </row>
    <row r="119" spans="1:97" x14ac:dyDescent="0.3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 x14ac:dyDescent="0.3">
      <c r="A120" s="115"/>
      <c r="B120" s="73"/>
      <c r="C120" s="73"/>
      <c r="D120" s="73"/>
      <c r="E120" s="115" t="s">
        <v>235</v>
      </c>
      <c r="F120" s="73"/>
      <c r="G120" s="115" t="s">
        <v>44</v>
      </c>
      <c r="H120" s="154">
        <f>IF(H118, H114 / (H114 + H116), 1)</f>
        <v>0.89750543660733406</v>
      </c>
      <c r="I120" s="131" t="s">
        <v>314</v>
      </c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74"/>
      <c r="CR120" s="115" t="s">
        <v>573</v>
      </c>
      <c r="CS120" s="42"/>
    </row>
    <row r="121" spans="1:97" x14ac:dyDescent="0.3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x14ac:dyDescent="0.3">
      <c r="A122" s="73"/>
      <c r="B122" s="101"/>
      <c r="C122" s="110" t="s">
        <v>711</v>
      </c>
      <c r="D122" s="110"/>
      <c r="E122" s="110"/>
      <c r="F122" s="110"/>
      <c r="G122" s="110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0"/>
      <c r="CS122" s="42"/>
    </row>
    <row r="123" spans="1:97" x14ac:dyDescent="0.3">
      <c r="A123" s="73"/>
      <c r="B123" s="73"/>
      <c r="C123" s="109"/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 x14ac:dyDescent="0.3">
      <c r="A124" s="115"/>
      <c r="B124" s="73"/>
      <c r="C124" s="73"/>
      <c r="D124" s="73"/>
      <c r="E124" s="115" t="s">
        <v>236</v>
      </c>
      <c r="F124" s="73"/>
      <c r="G124" s="115" t="str">
        <f>G114</f>
        <v>£</v>
      </c>
      <c r="H124" s="130">
        <f>H105 * H120</f>
        <v>1109.4826190390947</v>
      </c>
      <c r="I124" s="143" t="s">
        <v>314</v>
      </c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30"/>
      <c r="CO124" s="130"/>
      <c r="CP124" s="130"/>
      <c r="CQ124" s="74"/>
      <c r="CR124" s="115" t="s">
        <v>573</v>
      </c>
      <c r="CS124" s="42"/>
    </row>
    <row r="125" spans="1:97" x14ac:dyDescent="0.3">
      <c r="A125" s="73"/>
      <c r="B125" s="73"/>
      <c r="C125" s="73"/>
      <c r="D125" s="73"/>
      <c r="E125" s="109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3"/>
      <c r="CS125" s="42"/>
    </row>
    <row r="126" spans="1:97" x14ac:dyDescent="0.3">
      <c r="A126" s="115"/>
      <c r="B126" s="73"/>
      <c r="C126" s="73"/>
      <c r="D126" s="109"/>
      <c r="E126" s="112" t="s">
        <v>362</v>
      </c>
      <c r="F126" s="73"/>
      <c r="G126" s="73"/>
      <c r="H126" s="74"/>
      <c r="I126" s="132" t="s">
        <v>314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115" t="s">
        <v>569</v>
      </c>
      <c r="CS126" s="42"/>
    </row>
    <row r="127" spans="1:97" x14ac:dyDescent="0.3">
      <c r="A127" s="73"/>
      <c r="B127" s="73"/>
      <c r="C127" s="73"/>
      <c r="D127" s="73"/>
      <c r="E127" s="73"/>
      <c r="F127" s="113" t="s">
        <v>193</v>
      </c>
      <c r="G127" s="113" t="str">
        <f t="shared" ref="G127:G133" si="14">G$24</f>
        <v>£m</v>
      </c>
      <c r="H127" s="145">
        <f>H52</f>
        <v>901.36609999999996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 x14ac:dyDescent="0.3">
      <c r="A128" s="73"/>
      <c r="B128" s="73"/>
      <c r="C128" s="73"/>
      <c r="D128" s="73"/>
      <c r="E128" s="73"/>
      <c r="F128" s="115" t="s">
        <v>194</v>
      </c>
      <c r="G128" s="115" t="str">
        <f t="shared" si="14"/>
        <v>£m</v>
      </c>
      <c r="H128" s="130">
        <f>H53</f>
        <v>1641.05115892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 x14ac:dyDescent="0.3">
      <c r="A129" s="73"/>
      <c r="B129" s="73"/>
      <c r="C129" s="73"/>
      <c r="D129" s="73"/>
      <c r="E129" s="73"/>
      <c r="F129" s="115" t="s">
        <v>41</v>
      </c>
      <c r="G129" s="115" t="str">
        <f t="shared" si="14"/>
        <v>£m</v>
      </c>
      <c r="H129" s="130">
        <f>H54</f>
        <v>404.60812999999996</v>
      </c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73"/>
      <c r="CS129" s="42"/>
    </row>
    <row r="130" spans="1:97" x14ac:dyDescent="0.3">
      <c r="A130" s="73"/>
      <c r="B130" s="73"/>
      <c r="C130" s="73"/>
      <c r="D130" s="73"/>
      <c r="E130" s="73"/>
      <c r="F130" s="115" t="s">
        <v>40</v>
      </c>
      <c r="G130" s="115" t="str">
        <f t="shared" si="14"/>
        <v>£m</v>
      </c>
      <c r="H130" s="130">
        <f>H55</f>
        <v>1445.7667350000004</v>
      </c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74"/>
      <c r="CR130" s="73"/>
      <c r="CS130" s="42"/>
    </row>
    <row r="131" spans="1:97" x14ac:dyDescent="0.3">
      <c r="A131" s="115"/>
      <c r="B131" s="73"/>
      <c r="C131" s="73"/>
      <c r="D131" s="73"/>
      <c r="E131" s="73"/>
      <c r="F131" s="117" t="s">
        <v>166</v>
      </c>
      <c r="G131" s="117" t="str">
        <f t="shared" si="14"/>
        <v>£m</v>
      </c>
      <c r="H131" s="158">
        <f>H124</f>
        <v>1109.4826190390947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573</v>
      </c>
      <c r="CS131" s="42"/>
    </row>
    <row r="132" spans="1:97" x14ac:dyDescent="0.3">
      <c r="A132" s="73"/>
      <c r="B132" s="73"/>
      <c r="C132" s="73"/>
      <c r="D132" s="73"/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3"/>
      <c r="CS132" s="42"/>
    </row>
    <row r="133" spans="1:97" x14ac:dyDescent="0.3">
      <c r="A133" s="115"/>
      <c r="B133" s="73"/>
      <c r="C133" s="73"/>
      <c r="D133" s="73"/>
      <c r="E133" s="115" t="s">
        <v>238</v>
      </c>
      <c r="F133" s="73"/>
      <c r="G133" s="115" t="str">
        <f t="shared" si="14"/>
        <v>£m</v>
      </c>
      <c r="H133" s="130">
        <f>SUM(H127:H131)</f>
        <v>5502.2747429590954</v>
      </c>
      <c r="I133" s="143" t="s">
        <v>314</v>
      </c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74"/>
      <c r="CR133" s="115" t="s">
        <v>569</v>
      </c>
      <c r="CS133" s="42"/>
    </row>
    <row r="134" spans="1:97" x14ac:dyDescent="0.3">
      <c r="A134" s="73"/>
      <c r="B134" s="73"/>
      <c r="C134" s="73"/>
      <c r="D134" s="73"/>
      <c r="E134" s="115" t="s">
        <v>518</v>
      </c>
      <c r="F134" s="73"/>
      <c r="G134" s="115" t="s">
        <v>470</v>
      </c>
      <c r="H134" s="130" t="b">
        <f>H133 &gt; 0</f>
        <v>1</v>
      </c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74"/>
      <c r="CR134" s="73"/>
      <c r="CS134" s="42"/>
    </row>
    <row r="135" spans="1:97" x14ac:dyDescent="0.3">
      <c r="A135" s="73"/>
      <c r="B135" s="73"/>
      <c r="C135" s="73"/>
      <c r="D135" s="73"/>
      <c r="E135" s="109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3"/>
      <c r="CS135" s="42"/>
    </row>
    <row r="136" spans="1:97" x14ac:dyDescent="0.3">
      <c r="A136" s="115"/>
      <c r="B136" s="73"/>
      <c r="C136" s="73"/>
      <c r="D136" s="73"/>
      <c r="E136" s="112" t="s">
        <v>363</v>
      </c>
      <c r="F136" s="73"/>
      <c r="G136" s="73"/>
      <c r="H136" s="74"/>
      <c r="I136" s="132" t="s">
        <v>314</v>
      </c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115" t="s">
        <v>569</v>
      </c>
      <c r="CS136" s="42"/>
    </row>
    <row r="137" spans="1:97" x14ac:dyDescent="0.3">
      <c r="A137" s="73"/>
      <c r="B137" s="73"/>
      <c r="C137" s="73"/>
      <c r="D137" s="73"/>
      <c r="E137" s="73"/>
      <c r="F137" s="113" t="s">
        <v>193</v>
      </c>
      <c r="G137" s="113" t="s">
        <v>44</v>
      </c>
      <c r="H137" s="153">
        <f>IF(H$134, H127 / H$133, 0)</f>
        <v>0.16381699244542811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 x14ac:dyDescent="0.3">
      <c r="A138" s="73"/>
      <c r="B138" s="73"/>
      <c r="C138" s="73"/>
      <c r="D138" s="73"/>
      <c r="E138" s="73"/>
      <c r="F138" s="115" t="s">
        <v>194</v>
      </c>
      <c r="G138" s="115" t="s">
        <v>44</v>
      </c>
      <c r="H138" s="154">
        <f>IF(H$134, H128 / H$133, 0)</f>
        <v>0.29824958505024618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 x14ac:dyDescent="0.3">
      <c r="A139" s="73"/>
      <c r="B139" s="73"/>
      <c r="C139" s="73"/>
      <c r="D139" s="73"/>
      <c r="E139" s="73"/>
      <c r="F139" s="115" t="s">
        <v>41</v>
      </c>
      <c r="G139" s="115" t="s">
        <v>44</v>
      </c>
      <c r="H139" s="154">
        <f>IF(H$134, H129 / H$133, 0)</f>
        <v>7.3534701355607662E-2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 x14ac:dyDescent="0.3">
      <c r="A140" s="73"/>
      <c r="B140" s="73"/>
      <c r="C140" s="73"/>
      <c r="D140" s="73"/>
      <c r="E140" s="73"/>
      <c r="F140" s="115" t="s">
        <v>40</v>
      </c>
      <c r="G140" s="115" t="s">
        <v>44</v>
      </c>
      <c r="H140" s="154">
        <f>IF(H$134, H130 / H$133, 0)</f>
        <v>0.26275800510508029</v>
      </c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74"/>
      <c r="CR140" s="73"/>
      <c r="CS140" s="42"/>
    </row>
    <row r="141" spans="1:97" x14ac:dyDescent="0.3">
      <c r="A141" s="73"/>
      <c r="B141" s="73"/>
      <c r="C141" s="73"/>
      <c r="D141" s="73"/>
      <c r="E141" s="73"/>
      <c r="F141" s="117" t="s">
        <v>166</v>
      </c>
      <c r="G141" s="117" t="s">
        <v>44</v>
      </c>
      <c r="H141" s="155">
        <f>IF(H$134, H131 / H$133, 0)</f>
        <v>0.20164071604363773</v>
      </c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74"/>
      <c r="CR141" s="73"/>
      <c r="CS141" s="42"/>
    </row>
    <row r="142" spans="1:97" x14ac:dyDescent="0.3">
      <c r="A142" s="73"/>
      <c r="B142" s="73"/>
      <c r="C142" s="73"/>
      <c r="D142" s="73"/>
      <c r="E142" s="73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 x14ac:dyDescent="0.3">
      <c r="A143" s="73"/>
      <c r="B143" s="73"/>
      <c r="C143" s="73"/>
      <c r="D143" s="73"/>
      <c r="E143" s="115" t="s">
        <v>239</v>
      </c>
      <c r="F143" s="73"/>
      <c r="G143" s="115" t="s">
        <v>231</v>
      </c>
      <c r="H143" s="136">
        <f>IF(SUM(H137:H141) = 1,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74"/>
      <c r="CR143" s="73"/>
      <c r="CS143" s="42"/>
    </row>
    <row r="144" spans="1:97" x14ac:dyDescent="0.3">
      <c r="A144" s="73"/>
      <c r="B144" s="73"/>
      <c r="C144" s="73"/>
      <c r="D144" s="73"/>
      <c r="E144" s="109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x14ac:dyDescent="0.3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8"/>
      <c r="BZ145" s="108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8"/>
      <c r="CM145" s="108"/>
      <c r="CN145" s="108"/>
      <c r="CO145" s="108"/>
      <c r="CP145" s="108"/>
      <c r="CQ145" s="108"/>
      <c r="CR145" s="107"/>
      <c r="CS145" s="42"/>
    </row>
    <row r="146" spans="1:97" x14ac:dyDescent="0.3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 x14ac:dyDescent="0.3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>H39 + H63 + H72 + H78 + H97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74"/>
      <c r="CR147" s="73"/>
      <c r="CS147" s="42"/>
    </row>
    <row r="148" spans="1:97" x14ac:dyDescent="0.3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3"/>
      <c r="CS148" s="42"/>
    </row>
    <row r="149" spans="1:97" x14ac:dyDescent="0.3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108"/>
      <c r="BR149" s="108"/>
      <c r="BS149" s="108"/>
      <c r="BT149" s="108"/>
      <c r="BU149" s="108"/>
      <c r="BV149" s="108"/>
      <c r="BW149" s="108"/>
      <c r="BX149" s="108"/>
      <c r="BY149" s="108"/>
      <c r="BZ149" s="108"/>
      <c r="CA149" s="108"/>
      <c r="CB149" s="108"/>
      <c r="CC149" s="108"/>
      <c r="CD149" s="108"/>
      <c r="CE149" s="108"/>
      <c r="CF149" s="108"/>
      <c r="CG149" s="108"/>
      <c r="CH149" s="108"/>
      <c r="CI149" s="108"/>
      <c r="CJ149" s="108"/>
      <c r="CK149" s="108"/>
      <c r="CL149" s="108"/>
      <c r="CM149" s="108"/>
      <c r="CN149" s="108"/>
      <c r="CO149" s="108"/>
      <c r="CP149" s="108"/>
      <c r="CQ149" s="108"/>
      <c r="CR149" s="107"/>
      <c r="CS149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activeCell="C120" sqref="C120"/>
      <selection pane="topRight" activeCell="C120" sqref="C120"/>
      <selection pane="bottomLeft" activeCell="C120" sqref="C120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41" width="20.77734375" customWidth="1"/>
    <col min="42" max="42" width="20.77734375" style="17" customWidth="1"/>
    <col min="43" max="43" width="20.77734375" customWidth="1"/>
    <col min="44" max="44" width="2.77734375" customWidth="1"/>
    <col min="45" max="45" width="40.77734375" customWidth="1"/>
    <col min="46" max="46" width="2.77734375" customWidth="1"/>
    <col min="47" max="16384" width="9.21875" hidden="1"/>
  </cols>
  <sheetData>
    <row r="1" spans="1:46" x14ac:dyDescent="0.3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3">
      <c r="A2" s="96" t="str">
        <f>Cover!D21&amp;" - "&amp;Cover!D23</f>
        <v>WPD South West - April 22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3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6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3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3">
      <c r="A10" s="73"/>
      <c r="B10" s="73"/>
      <c r="C10" s="109" t="s">
        <v>730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 x14ac:dyDescent="0.3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x14ac:dyDescent="0.3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 x14ac:dyDescent="0.3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 x14ac:dyDescent="0.3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3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x14ac:dyDescent="0.3">
      <c r="A16" s="73"/>
      <c r="B16" s="73"/>
      <c r="C16" s="110" t="s">
        <v>714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3">
      <c r="A18" s="73"/>
      <c r="B18" s="73"/>
      <c r="C18" s="73"/>
      <c r="D18" s="73"/>
      <c r="E18" s="112" t="s">
        <v>421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x14ac:dyDescent="0.3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12000000</v>
      </c>
      <c r="L19" s="156">
        <f>'DNO inputs'!J287</f>
        <v>0</v>
      </c>
      <c r="M19" s="156">
        <f>'DNO inputs'!J288</f>
        <v>8499999.9999999981</v>
      </c>
      <c r="N19" s="156">
        <f>'DNO inputs'!J289</f>
        <v>1200000</v>
      </c>
      <c r="O19" s="156">
        <f>'DNO inputs'!J290</f>
        <v>2795916.4081484308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x14ac:dyDescent="0.3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5000000</v>
      </c>
      <c r="L20" s="152">
        <f>'DNO inputs'!K287</f>
        <v>0</v>
      </c>
      <c r="M20" s="152">
        <f>'DNO inputs'!K288</f>
        <v>400000</v>
      </c>
      <c r="N20" s="152">
        <f>'DNO inputs'!K289</f>
        <v>2700000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x14ac:dyDescent="0.3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14899999.999999998</v>
      </c>
      <c r="L21" s="152">
        <f>'DNO inputs'!L287</f>
        <v>0</v>
      </c>
      <c r="M21" s="152">
        <f>'DNO inputs'!L288</f>
        <v>2500000</v>
      </c>
      <c r="N21" s="152">
        <f>'DNO inputs'!L289</f>
        <v>800000</v>
      </c>
      <c r="O21" s="152">
        <f>'DNO inputs'!L290</f>
        <v>2119896.1128685074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x14ac:dyDescent="0.3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13300000.000000002</v>
      </c>
      <c r="L22" s="162">
        <f>'DNO inputs'!M287</f>
        <v>0</v>
      </c>
      <c r="M22" s="162">
        <f>'DNO inputs'!M288</f>
        <v>1000000</v>
      </c>
      <c r="N22" s="162">
        <f>'DNO inputs'!M289</f>
        <v>2100000</v>
      </c>
      <c r="O22" s="162">
        <f>'DNO inputs'!M290</f>
        <v>393330.13347943331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 x14ac:dyDescent="0.3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x14ac:dyDescent="0.3">
      <c r="A24" s="73"/>
      <c r="B24" s="73"/>
      <c r="C24" s="73"/>
      <c r="D24" s="73"/>
      <c r="E24" s="112" t="s">
        <v>420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x14ac:dyDescent="0.3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890000.00000000058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x14ac:dyDescent="0.3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x14ac:dyDescent="0.3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1160000.0000000002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x14ac:dyDescent="0.3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4900000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 x14ac:dyDescent="0.3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x14ac:dyDescent="0.3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592</v>
      </c>
      <c r="AT30" s="42"/>
    </row>
    <row r="31" spans="1:46" x14ac:dyDescent="0.3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890000.00000000058</v>
      </c>
      <c r="K31" s="163">
        <f t="shared" si="0"/>
        <v>12000000</v>
      </c>
      <c r="L31" s="163">
        <f t="shared" si="0"/>
        <v>0</v>
      </c>
      <c r="M31" s="163">
        <f t="shared" si="0"/>
        <v>8499999.9999999981</v>
      </c>
      <c r="N31" s="163">
        <f t="shared" si="0"/>
        <v>1200000</v>
      </c>
      <c r="O31" s="163">
        <f t="shared" si="0"/>
        <v>2795916.4081484308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 x14ac:dyDescent="0.3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5000000</v>
      </c>
      <c r="L32" s="164">
        <f t="shared" si="2"/>
        <v>0</v>
      </c>
      <c r="M32" s="164">
        <f t="shared" si="2"/>
        <v>400000</v>
      </c>
      <c r="N32" s="164">
        <f t="shared" si="2"/>
        <v>2700000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 x14ac:dyDescent="0.3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1160000.0000000002</v>
      </c>
      <c r="K33" s="164">
        <f t="shared" si="4"/>
        <v>14899999.999999998</v>
      </c>
      <c r="L33" s="164">
        <f t="shared" si="4"/>
        <v>0</v>
      </c>
      <c r="M33" s="164">
        <f t="shared" si="4"/>
        <v>2500000</v>
      </c>
      <c r="N33" s="164">
        <f t="shared" si="4"/>
        <v>800000</v>
      </c>
      <c r="O33" s="164">
        <f t="shared" si="4"/>
        <v>2119896.1128685074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 x14ac:dyDescent="0.3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4900000</v>
      </c>
      <c r="K34" s="165">
        <f t="shared" si="6"/>
        <v>13300000.000000002</v>
      </c>
      <c r="L34" s="165">
        <f t="shared" si="6"/>
        <v>0</v>
      </c>
      <c r="M34" s="165">
        <f t="shared" si="6"/>
        <v>1000000</v>
      </c>
      <c r="N34" s="165">
        <f t="shared" si="6"/>
        <v>2100000</v>
      </c>
      <c r="O34" s="165">
        <f t="shared" si="6"/>
        <v>393330.13347943331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 x14ac:dyDescent="0.3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x14ac:dyDescent="0.3">
      <c r="A36" s="73"/>
      <c r="B36" s="73"/>
      <c r="C36" s="110" t="s">
        <v>715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 x14ac:dyDescent="0.3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3">
      <c r="A38" s="73"/>
      <c r="B38" s="73"/>
      <c r="C38" s="73"/>
      <c r="D38" s="73"/>
      <c r="E38" s="115" t="str">
        <f>MEAV!F75</f>
        <v>Services share of LV MEAV</v>
      </c>
      <c r="F38" s="73"/>
      <c r="G38" s="115" t="str">
        <f>MEAV!G75</f>
        <v>%</v>
      </c>
      <c r="H38" s="166">
        <f>MEAV!H75</f>
        <v>0.35453114426342969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 x14ac:dyDescent="0.3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3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x14ac:dyDescent="0.3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 x14ac:dyDescent="0.3">
      <c r="A42" s="115"/>
      <c r="B42" s="73"/>
      <c r="C42" s="73"/>
      <c r="D42" s="73"/>
      <c r="E42" s="120" t="s">
        <v>535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519</v>
      </c>
      <c r="AT42" s="42"/>
    </row>
    <row r="43" spans="1:46" x14ac:dyDescent="0.3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x14ac:dyDescent="0.3">
      <c r="A44" s="115"/>
      <c r="B44" s="73"/>
      <c r="C44" s="73"/>
      <c r="D44" s="73"/>
      <c r="E44" s="112" t="s">
        <v>716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519</v>
      </c>
      <c r="AT44" s="42"/>
    </row>
    <row r="45" spans="1:46" x14ac:dyDescent="0.3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4254373.7311611567</v>
      </c>
      <c r="L45" s="163">
        <f t="shared" si="10"/>
        <v>0</v>
      </c>
      <c r="M45" s="163">
        <f t="shared" si="10"/>
        <v>3013514.7262391518</v>
      </c>
      <c r="N45" s="163">
        <f t="shared" si="10"/>
        <v>425437.37311611563</v>
      </c>
      <c r="O45" s="163">
        <f t="shared" si="10"/>
        <v>991239.44344576146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 x14ac:dyDescent="0.3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890000.00000000058</v>
      </c>
      <c r="K46" s="171">
        <f t="shared" ref="K46:AQ46" si="12">K$31 - K45</f>
        <v>7745626.2688388433</v>
      </c>
      <c r="L46" s="171">
        <f t="shared" si="12"/>
        <v>0</v>
      </c>
      <c r="M46" s="171">
        <f t="shared" si="12"/>
        <v>5486485.2737608459</v>
      </c>
      <c r="N46" s="171">
        <f t="shared" si="12"/>
        <v>774562.62688388443</v>
      </c>
      <c r="O46" s="171">
        <f t="shared" si="12"/>
        <v>1804676.9647026693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 x14ac:dyDescent="0.3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5000000</v>
      </c>
      <c r="L47" s="164">
        <f t="shared" si="14"/>
        <v>0</v>
      </c>
      <c r="M47" s="164">
        <f t="shared" si="14"/>
        <v>400000</v>
      </c>
      <c r="N47" s="164">
        <f t="shared" si="14"/>
        <v>2700000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 x14ac:dyDescent="0.3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1160000.0000000002</v>
      </c>
      <c r="K48" s="164">
        <f t="shared" si="16"/>
        <v>14899999.999999998</v>
      </c>
      <c r="L48" s="164">
        <f t="shared" si="16"/>
        <v>0</v>
      </c>
      <c r="M48" s="164">
        <f t="shared" si="16"/>
        <v>2500000</v>
      </c>
      <c r="N48" s="164">
        <f t="shared" si="16"/>
        <v>800000</v>
      </c>
      <c r="O48" s="164">
        <f t="shared" si="16"/>
        <v>2119896.1128685074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 x14ac:dyDescent="0.3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4900000</v>
      </c>
      <c r="K49" s="165">
        <f t="shared" si="18"/>
        <v>13300000.000000002</v>
      </c>
      <c r="L49" s="165">
        <f t="shared" si="18"/>
        <v>0</v>
      </c>
      <c r="M49" s="165">
        <f t="shared" si="18"/>
        <v>1000000</v>
      </c>
      <c r="N49" s="165">
        <f t="shared" si="18"/>
        <v>2100000</v>
      </c>
      <c r="O49" s="165">
        <f t="shared" si="18"/>
        <v>393330.13347943331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 x14ac:dyDescent="0.3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 x14ac:dyDescent="0.3">
      <c r="A51" s="73"/>
      <c r="B51" s="73"/>
      <c r="C51" s="73"/>
      <c r="D51" s="73"/>
      <c r="E51" s="115" t="s">
        <v>246</v>
      </c>
      <c r="F51" s="73"/>
      <c r="G51" s="115" t="s">
        <v>438</v>
      </c>
      <c r="H51" s="130"/>
      <c r="I51" s="130"/>
      <c r="J51" s="130">
        <f t="shared" ref="J51:AQ51" si="20">SUM(J45:J49)</f>
        <v>6950000.0000000009</v>
      </c>
      <c r="K51" s="130">
        <f t="shared" si="20"/>
        <v>45200000</v>
      </c>
      <c r="L51" s="130">
        <f t="shared" si="20"/>
        <v>0</v>
      </c>
      <c r="M51" s="130">
        <f t="shared" si="20"/>
        <v>12399999.999999998</v>
      </c>
      <c r="N51" s="130">
        <f t="shared" si="20"/>
        <v>6800000</v>
      </c>
      <c r="O51" s="130">
        <f t="shared" si="20"/>
        <v>5309142.6544963717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 x14ac:dyDescent="0.3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3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 x14ac:dyDescent="0.3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3">
      <c r="A55" s="73"/>
      <c r="B55" s="73"/>
      <c r="C55" s="109" t="s">
        <v>502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3">
      <c r="A56" s="73"/>
      <c r="B56" s="73"/>
      <c r="C56" s="109" t="s">
        <v>503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 x14ac:dyDescent="0.3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x14ac:dyDescent="0.3">
      <c r="A58" s="73"/>
      <c r="B58" s="101"/>
      <c r="C58" s="110" t="s">
        <v>637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 x14ac:dyDescent="0.3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3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0</v>
      </c>
      <c r="K60" s="152">
        <f>'DNO inputs'!H245</f>
        <v>44500000.000000007</v>
      </c>
      <c r="L60" s="152">
        <f>'DNO inputs'!H246</f>
        <v>14900000</v>
      </c>
      <c r="M60" s="152">
        <f>'DNO inputs'!H247</f>
        <v>13500000</v>
      </c>
      <c r="N60" s="152">
        <f>'DNO inputs'!H248</f>
        <v>7000000.0000000019</v>
      </c>
      <c r="O60" s="152">
        <f>'DNO inputs'!H249</f>
        <v>5300000.0000000009</v>
      </c>
      <c r="P60" s="152">
        <f>'DNO inputs'!H250</f>
        <v>600000</v>
      </c>
      <c r="Q60" s="152">
        <f>'DNO inputs'!H251</f>
        <v>4500000</v>
      </c>
      <c r="R60" s="152">
        <f>'DNO inputs'!H252</f>
        <v>4899999.9999999991</v>
      </c>
      <c r="S60" s="152">
        <f>'DNO inputs'!H253</f>
        <v>9600000.0000000019</v>
      </c>
      <c r="T60" s="152">
        <f>'DNO inputs'!H254</f>
        <v>1900000</v>
      </c>
      <c r="U60" s="152">
        <f>'DNO inputs'!H255</f>
        <v>1000000</v>
      </c>
      <c r="V60" s="152">
        <f>'DNO inputs'!H256</f>
        <v>700000</v>
      </c>
      <c r="W60" s="152">
        <f>'DNO inputs'!H257</f>
        <v>1200000</v>
      </c>
      <c r="X60" s="152">
        <f>'DNO inputs'!H258</f>
        <v>4200000</v>
      </c>
      <c r="Y60" s="152">
        <f>'DNO inputs'!H259</f>
        <v>6900000</v>
      </c>
      <c r="Z60" s="152">
        <f>'DNO inputs'!H260</f>
        <v>3000000</v>
      </c>
      <c r="AA60" s="152">
        <f>'DNO inputs'!H261</f>
        <v>899999.99999999988</v>
      </c>
      <c r="AB60" s="152">
        <f>'DNO inputs'!H262</f>
        <v>1200000</v>
      </c>
      <c r="AC60" s="152">
        <f>'DNO inputs'!H263</f>
        <v>5899999.9999999991</v>
      </c>
      <c r="AD60" s="152">
        <f>'DNO inputs'!H264</f>
        <v>1600000</v>
      </c>
      <c r="AE60" s="152">
        <f>'DNO inputs'!H265</f>
        <v>7300000.0000000009</v>
      </c>
      <c r="AF60" s="152">
        <f>'DNO inputs'!H266</f>
        <v>20500000</v>
      </c>
      <c r="AG60" s="152">
        <f>'DNO inputs'!H267</f>
        <v>5800000.0000000009</v>
      </c>
      <c r="AH60" s="152">
        <f>'DNO inputs'!H268</f>
        <v>25200000</v>
      </c>
      <c r="AI60" s="152">
        <f>'DNO inputs'!H269</f>
        <v>300000</v>
      </c>
      <c r="AJ60" s="152">
        <f>'DNO inputs'!H270</f>
        <v>100000</v>
      </c>
      <c r="AK60" s="152">
        <f>'DNO inputs'!H271</f>
        <v>1099999.9999999998</v>
      </c>
      <c r="AL60" s="152">
        <f>'DNO inputs'!H272</f>
        <v>34000000</v>
      </c>
      <c r="AM60" s="152">
        <f>'DNO inputs'!H273</f>
        <v>18017120.399999999</v>
      </c>
      <c r="AN60" s="152">
        <f>'DNO inputs'!H274</f>
        <v>5167573.9700000007</v>
      </c>
      <c r="AO60" s="152">
        <f>'DNO inputs'!H275</f>
        <v>0</v>
      </c>
      <c r="AP60" s="152">
        <f>'DNO inputs'!H276</f>
        <v>719996</v>
      </c>
      <c r="AQ60" s="152">
        <f>'DNO inputs'!H277</f>
        <v>-11484694.370000085</v>
      </c>
      <c r="AR60" s="74"/>
      <c r="AS60" s="73"/>
      <c r="AT60" s="42"/>
    </row>
    <row r="61" spans="1:46" x14ac:dyDescent="0.3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3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-6950000.0000000009</v>
      </c>
      <c r="K62" s="130">
        <f t="shared" ref="K62:AQ62" si="22">K60 - K51</f>
        <v>-699999.99999999255</v>
      </c>
      <c r="L62" s="130">
        <f t="shared" si="22"/>
        <v>14900000</v>
      </c>
      <c r="M62" s="130">
        <f t="shared" si="22"/>
        <v>1100000.0000000019</v>
      </c>
      <c r="N62" s="130">
        <f t="shared" si="22"/>
        <v>200000.00000000186</v>
      </c>
      <c r="O62" s="130">
        <f t="shared" si="22"/>
        <v>-9142.6544963708147</v>
      </c>
      <c r="P62" s="130">
        <f t="shared" si="22"/>
        <v>600000</v>
      </c>
      <c r="Q62" s="130">
        <f t="shared" si="22"/>
        <v>4500000</v>
      </c>
      <c r="R62" s="130">
        <f t="shared" si="22"/>
        <v>4899999.9999999991</v>
      </c>
      <c r="S62" s="130">
        <f t="shared" si="22"/>
        <v>9600000.0000000019</v>
      </c>
      <c r="T62" s="130">
        <f t="shared" si="22"/>
        <v>1900000</v>
      </c>
      <c r="U62" s="130">
        <f t="shared" si="22"/>
        <v>1000000</v>
      </c>
      <c r="V62" s="130">
        <f t="shared" si="22"/>
        <v>700000</v>
      </c>
      <c r="W62" s="130">
        <f t="shared" si="22"/>
        <v>1200000</v>
      </c>
      <c r="X62" s="130">
        <f t="shared" si="22"/>
        <v>4200000</v>
      </c>
      <c r="Y62" s="130">
        <f t="shared" si="22"/>
        <v>6900000</v>
      </c>
      <c r="Z62" s="130">
        <f t="shared" si="22"/>
        <v>3000000</v>
      </c>
      <c r="AA62" s="130">
        <f t="shared" si="22"/>
        <v>899999.99999999988</v>
      </c>
      <c r="AB62" s="130">
        <f t="shared" si="22"/>
        <v>1200000</v>
      </c>
      <c r="AC62" s="130">
        <f t="shared" si="22"/>
        <v>5899999.9999999991</v>
      </c>
      <c r="AD62" s="130">
        <f t="shared" si="22"/>
        <v>1600000</v>
      </c>
      <c r="AE62" s="130">
        <f t="shared" si="22"/>
        <v>7300000.0000000009</v>
      </c>
      <c r="AF62" s="130">
        <f t="shared" si="22"/>
        <v>20500000</v>
      </c>
      <c r="AG62" s="130">
        <f t="shared" si="22"/>
        <v>5800000.0000000009</v>
      </c>
      <c r="AH62" s="130">
        <f t="shared" si="22"/>
        <v>25200000</v>
      </c>
      <c r="AI62" s="130">
        <f t="shared" si="22"/>
        <v>300000</v>
      </c>
      <c r="AJ62" s="130">
        <f t="shared" si="22"/>
        <v>100000</v>
      </c>
      <c r="AK62" s="130">
        <f t="shared" si="22"/>
        <v>1099999.9999999998</v>
      </c>
      <c r="AL62" s="130">
        <f t="shared" si="22"/>
        <v>34000000</v>
      </c>
      <c r="AM62" s="130">
        <f t="shared" si="22"/>
        <v>18017120.399999999</v>
      </c>
      <c r="AN62" s="130">
        <f t="shared" si="22"/>
        <v>5167573.9700000007</v>
      </c>
      <c r="AO62" s="130">
        <f t="shared" si="22"/>
        <v>0</v>
      </c>
      <c r="AP62" s="130">
        <f t="shared" ref="AP62" si="23">AP60 - AP51</f>
        <v>719996</v>
      </c>
      <c r="AQ62" s="130">
        <f t="shared" si="22"/>
        <v>-11484694.370000085</v>
      </c>
      <c r="AR62" s="74"/>
      <c r="AS62" s="115" t="s">
        <v>569</v>
      </c>
      <c r="AT62" s="42"/>
    </row>
    <row r="63" spans="1:46" x14ac:dyDescent="0.3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3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 x14ac:dyDescent="0.3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3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 x14ac:dyDescent="0.3">
      <c r="A67" s="115"/>
      <c r="B67" s="73"/>
      <c r="C67" s="73"/>
      <c r="D67" s="73"/>
      <c r="E67" s="120" t="s">
        <v>535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569</v>
      </c>
      <c r="AT67" s="42"/>
    </row>
    <row r="68" spans="1:46" x14ac:dyDescent="0.3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 x14ac:dyDescent="0.3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-699999.99999999255</v>
      </c>
      <c r="L69" s="130">
        <f t="shared" si="26"/>
        <v>14900000</v>
      </c>
      <c r="M69" s="130">
        <f t="shared" si="26"/>
        <v>1100000.0000000019</v>
      </c>
      <c r="N69" s="130">
        <f t="shared" si="26"/>
        <v>200000.00000000186</v>
      </c>
      <c r="O69" s="130">
        <f t="shared" si="26"/>
        <v>-9142.6544963708147</v>
      </c>
      <c r="P69" s="130">
        <f t="shared" si="26"/>
        <v>600000</v>
      </c>
      <c r="Q69" s="130">
        <f t="shared" si="26"/>
        <v>4500000</v>
      </c>
      <c r="R69" s="130">
        <f t="shared" si="26"/>
        <v>4899999.9999999991</v>
      </c>
      <c r="S69" s="130">
        <f t="shared" si="26"/>
        <v>9600000.0000000019</v>
      </c>
      <c r="T69" s="130">
        <f t="shared" si="26"/>
        <v>1900000</v>
      </c>
      <c r="U69" s="130">
        <f t="shared" si="26"/>
        <v>1000000</v>
      </c>
      <c r="V69" s="130">
        <f t="shared" si="26"/>
        <v>700000</v>
      </c>
      <c r="W69" s="130">
        <f t="shared" si="26"/>
        <v>1200000</v>
      </c>
      <c r="X69" s="130">
        <f t="shared" si="26"/>
        <v>4200000</v>
      </c>
      <c r="Y69" s="130">
        <f t="shared" si="26"/>
        <v>0</v>
      </c>
      <c r="Z69" s="130">
        <f t="shared" si="26"/>
        <v>0</v>
      </c>
      <c r="AA69" s="130">
        <f t="shared" si="26"/>
        <v>899999.99999999988</v>
      </c>
      <c r="AB69" s="130">
        <f t="shared" si="26"/>
        <v>1200000</v>
      </c>
      <c r="AC69" s="130">
        <f t="shared" si="26"/>
        <v>5899999.9999999991</v>
      </c>
      <c r="AD69" s="130">
        <f t="shared" si="26"/>
        <v>1600000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569</v>
      </c>
      <c r="AT69" s="42"/>
    </row>
    <row r="70" spans="1:46" x14ac:dyDescent="0.3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x14ac:dyDescent="0.3">
      <c r="A71" s="73"/>
      <c r="B71" s="101"/>
      <c r="C71" s="110" t="s">
        <v>638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 x14ac:dyDescent="0.3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3">
      <c r="A73" s="73"/>
      <c r="B73" s="73"/>
      <c r="C73" s="73"/>
      <c r="D73" s="109"/>
      <c r="E73" s="112" t="str">
        <f>MEAV!E65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3">
      <c r="A74" s="73"/>
      <c r="B74" s="73"/>
      <c r="C74" s="73"/>
      <c r="D74" s="73"/>
      <c r="E74" s="73"/>
      <c r="F74" s="113" t="str">
        <f>MEAV!F66</f>
        <v>LV services</v>
      </c>
      <c r="G74" s="113" t="str">
        <f>MEAV!G66</f>
        <v>%</v>
      </c>
      <c r="H74" s="172">
        <f>MEAV!H66</f>
        <v>0.16012964788749881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x14ac:dyDescent="0.3">
      <c r="A75" s="73"/>
      <c r="B75" s="73"/>
      <c r="C75" s="73"/>
      <c r="D75" s="73"/>
      <c r="E75" s="73"/>
      <c r="F75" s="115" t="str">
        <f>MEAV!F67</f>
        <v>LV mains</v>
      </c>
      <c r="G75" s="115" t="str">
        <f>MEAV!G67</f>
        <v>%</v>
      </c>
      <c r="H75" s="166">
        <f>MEAV!H67</f>
        <v>0.29153630721549378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x14ac:dyDescent="0.3">
      <c r="A76" s="73"/>
      <c r="B76" s="73"/>
      <c r="C76" s="73"/>
      <c r="D76" s="73"/>
      <c r="E76" s="73"/>
      <c r="F76" s="115" t="str">
        <f>MEAV!F68</f>
        <v>HV/LV</v>
      </c>
      <c r="G76" s="115" t="str">
        <f>MEAV!G68</f>
        <v>%</v>
      </c>
      <c r="H76" s="166">
        <f>MEAV!H68</f>
        <v>7.1879514205514652E-2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3">
      <c r="A77" s="73"/>
      <c r="B77" s="73"/>
      <c r="C77" s="73"/>
      <c r="D77" s="73"/>
      <c r="E77" s="73"/>
      <c r="F77" s="115" t="str">
        <f>MEAV!F69</f>
        <v>HV</v>
      </c>
      <c r="G77" s="115" t="str">
        <f>MEAV!G69</f>
        <v>%</v>
      </c>
      <c r="H77" s="166">
        <f>MEAV!H69</f>
        <v>0.25684360461638051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3">
      <c r="A78" s="73"/>
      <c r="B78" s="73"/>
      <c r="C78" s="73"/>
      <c r="D78" s="73"/>
      <c r="E78" s="73"/>
      <c r="F78" s="117" t="str">
        <f>MEAV!F70</f>
        <v>EHV and 132kV</v>
      </c>
      <c r="G78" s="117" t="str">
        <f>MEAV!G70</f>
        <v>%</v>
      </c>
      <c r="H78" s="173">
        <f>MEAV!H70</f>
        <v>0.21961092607511237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3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x14ac:dyDescent="0.3">
      <c r="A80" s="73"/>
      <c r="B80" s="73"/>
      <c r="C80" s="73"/>
      <c r="D80" s="73"/>
      <c r="E80" s="112" t="str">
        <f>MEAV!E136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x14ac:dyDescent="0.3">
      <c r="A81" s="73"/>
      <c r="B81" s="73"/>
      <c r="C81" s="73"/>
      <c r="D81" s="73"/>
      <c r="E81" s="73"/>
      <c r="F81" s="113" t="str">
        <f>MEAV!F137</f>
        <v>LV services</v>
      </c>
      <c r="G81" s="113" t="str">
        <f>MEAV!G137</f>
        <v>%</v>
      </c>
      <c r="H81" s="172">
        <f>MEAV!H137</f>
        <v>0.16381699244542811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3">
      <c r="A82" s="73"/>
      <c r="B82" s="73"/>
      <c r="C82" s="73"/>
      <c r="D82" s="73"/>
      <c r="E82" s="73"/>
      <c r="F82" s="115" t="str">
        <f>MEAV!F138</f>
        <v>LV mains</v>
      </c>
      <c r="G82" s="115" t="str">
        <f>MEAV!G138</f>
        <v>%</v>
      </c>
      <c r="H82" s="166">
        <f>MEAV!H138</f>
        <v>0.29824958505024618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x14ac:dyDescent="0.3">
      <c r="A83" s="73"/>
      <c r="B83" s="73"/>
      <c r="C83" s="73"/>
      <c r="D83" s="73"/>
      <c r="E83" s="73"/>
      <c r="F83" s="115" t="str">
        <f>MEAV!F139</f>
        <v>HV/LV</v>
      </c>
      <c r="G83" s="115" t="str">
        <f>MEAV!G139</f>
        <v>%</v>
      </c>
      <c r="H83" s="166">
        <f>MEAV!H139</f>
        <v>7.3534701355607662E-2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x14ac:dyDescent="0.3">
      <c r="A84" s="73"/>
      <c r="B84" s="73"/>
      <c r="C84" s="73"/>
      <c r="D84" s="73"/>
      <c r="E84" s="73"/>
      <c r="F84" s="115" t="str">
        <f>MEAV!F140</f>
        <v>HV</v>
      </c>
      <c r="G84" s="115" t="str">
        <f>MEAV!G140</f>
        <v>%</v>
      </c>
      <c r="H84" s="166">
        <f>MEAV!H140</f>
        <v>0.26275800510508029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x14ac:dyDescent="0.3">
      <c r="A85" s="73"/>
      <c r="B85" s="73"/>
      <c r="C85" s="73"/>
      <c r="D85" s="73"/>
      <c r="E85" s="73"/>
      <c r="F85" s="117" t="str">
        <f>MEAV!F141</f>
        <v>EHV and 132kV</v>
      </c>
      <c r="G85" s="117" t="str">
        <f>MEAV!G141</f>
        <v>%</v>
      </c>
      <c r="H85" s="173">
        <f>MEAV!H141</f>
        <v>0.20164071604363773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 x14ac:dyDescent="0.3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3">
      <c r="A87" s="73"/>
      <c r="B87" s="101"/>
      <c r="C87" s="110" t="s">
        <v>639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 x14ac:dyDescent="0.3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3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569</v>
      </c>
      <c r="AT89" s="42"/>
    </row>
    <row r="90" spans="1:46" x14ac:dyDescent="0.3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-112090.75352124797</v>
      </c>
      <c r="L90" s="163">
        <f t="shared" si="28"/>
        <v>2385931.7535237321</v>
      </c>
      <c r="M90" s="163">
        <f t="shared" si="28"/>
        <v>176142.612676249</v>
      </c>
      <c r="N90" s="163">
        <f t="shared" si="28"/>
        <v>32025.929577500061</v>
      </c>
      <c r="O90" s="163">
        <f t="shared" si="28"/>
        <v>-1464.0100452609163</v>
      </c>
      <c r="P90" s="163">
        <f t="shared" si="28"/>
        <v>96077.788732499292</v>
      </c>
      <c r="Q90" s="163">
        <f t="shared" si="28"/>
        <v>720583.41549374466</v>
      </c>
      <c r="R90" s="163">
        <f t="shared" si="28"/>
        <v>784635.27464874403</v>
      </c>
      <c r="S90" s="163">
        <f t="shared" si="28"/>
        <v>1537244.6197199889</v>
      </c>
      <c r="T90" s="163">
        <f t="shared" si="28"/>
        <v>304246.33098624775</v>
      </c>
      <c r="U90" s="163">
        <f t="shared" si="28"/>
        <v>160129.64788749881</v>
      </c>
      <c r="V90" s="163">
        <f t="shared" si="28"/>
        <v>112090.75352124916</v>
      </c>
      <c r="W90" s="163">
        <f t="shared" si="28"/>
        <v>192155.57746499858</v>
      </c>
      <c r="X90" s="163">
        <f t="shared" si="28"/>
        <v>672544.52112749498</v>
      </c>
      <c r="Y90" s="163">
        <f t="shared" si="28"/>
        <v>0</v>
      </c>
      <c r="Z90" s="163">
        <f t="shared" si="28"/>
        <v>0</v>
      </c>
      <c r="AA90" s="163">
        <f t="shared" si="28"/>
        <v>144116.68309874891</v>
      </c>
      <c r="AB90" s="163">
        <f t="shared" si="28"/>
        <v>192155.57746499858</v>
      </c>
      <c r="AC90" s="163">
        <f t="shared" si="28"/>
        <v>944764.92253624287</v>
      </c>
      <c r="AD90" s="163">
        <f t="shared" si="28"/>
        <v>256207.4366199981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 x14ac:dyDescent="0.3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-204075.41505084347</v>
      </c>
      <c r="L91" s="164">
        <f t="shared" si="30"/>
        <v>4343890.9775108574</v>
      </c>
      <c r="M91" s="164">
        <f t="shared" si="30"/>
        <v>320689.93793704372</v>
      </c>
      <c r="N91" s="164">
        <f t="shared" si="30"/>
        <v>58307.261443099298</v>
      </c>
      <c r="O91" s="164">
        <f t="shared" si="30"/>
        <v>-2665.4157300190773</v>
      </c>
      <c r="P91" s="164">
        <f t="shared" si="30"/>
        <v>174921.78432929626</v>
      </c>
      <c r="Q91" s="164">
        <f t="shared" si="30"/>
        <v>1311913.3824697221</v>
      </c>
      <c r="R91" s="164">
        <f t="shared" si="30"/>
        <v>1428527.9053559194</v>
      </c>
      <c r="S91" s="164">
        <f t="shared" si="30"/>
        <v>2798748.5492687407</v>
      </c>
      <c r="T91" s="164">
        <f t="shared" si="30"/>
        <v>553918.98370943824</v>
      </c>
      <c r="U91" s="164">
        <f t="shared" si="30"/>
        <v>291536.30721549381</v>
      </c>
      <c r="V91" s="164">
        <f t="shared" si="30"/>
        <v>204075.41505084565</v>
      </c>
      <c r="W91" s="164">
        <f t="shared" si="30"/>
        <v>349843.56865859253</v>
      </c>
      <c r="X91" s="164">
        <f t="shared" si="30"/>
        <v>1224452.4903050738</v>
      </c>
      <c r="Y91" s="164">
        <f t="shared" si="30"/>
        <v>0</v>
      </c>
      <c r="Z91" s="164">
        <f t="shared" si="30"/>
        <v>0</v>
      </c>
      <c r="AA91" s="164">
        <f t="shared" si="30"/>
        <v>262382.67649394437</v>
      </c>
      <c r="AB91" s="164">
        <f t="shared" si="30"/>
        <v>349843.56865859253</v>
      </c>
      <c r="AC91" s="164">
        <f t="shared" si="30"/>
        <v>1720064.212571413</v>
      </c>
      <c r="AD91" s="164">
        <f t="shared" si="30"/>
        <v>466458.09154479008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 x14ac:dyDescent="0.3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-50315.659943859719</v>
      </c>
      <c r="L92" s="164">
        <f t="shared" si="32"/>
        <v>1071004.7616621684</v>
      </c>
      <c r="M92" s="164">
        <f t="shared" si="32"/>
        <v>79067.465626066245</v>
      </c>
      <c r="N92" s="164">
        <f t="shared" si="32"/>
        <v>14375.902841103065</v>
      </c>
      <c r="O92" s="164">
        <f t="shared" si="32"/>
        <v>-657.16956374799838</v>
      </c>
      <c r="P92" s="164">
        <f t="shared" si="32"/>
        <v>43127.708523308793</v>
      </c>
      <c r="Q92" s="164">
        <f t="shared" si="32"/>
        <v>323457.81392481591</v>
      </c>
      <c r="R92" s="164">
        <f t="shared" si="32"/>
        <v>352209.61960702174</v>
      </c>
      <c r="S92" s="164">
        <f t="shared" si="32"/>
        <v>690043.3363729408</v>
      </c>
      <c r="T92" s="164">
        <f t="shared" si="32"/>
        <v>136571.07699047783</v>
      </c>
      <c r="U92" s="164">
        <f t="shared" si="32"/>
        <v>71879.514205514657</v>
      </c>
      <c r="V92" s="164">
        <f t="shared" si="32"/>
        <v>50315.659943860257</v>
      </c>
      <c r="W92" s="164">
        <f t="shared" si="32"/>
        <v>86255.417046617586</v>
      </c>
      <c r="X92" s="164">
        <f t="shared" si="32"/>
        <v>301893.95966316154</v>
      </c>
      <c r="Y92" s="164">
        <f t="shared" si="32"/>
        <v>0</v>
      </c>
      <c r="Z92" s="164">
        <f t="shared" si="32"/>
        <v>0</v>
      </c>
      <c r="AA92" s="164">
        <f t="shared" si="32"/>
        <v>64691.562784963178</v>
      </c>
      <c r="AB92" s="164">
        <f t="shared" si="32"/>
        <v>86255.417046617586</v>
      </c>
      <c r="AC92" s="164">
        <f t="shared" si="32"/>
        <v>424089.13381253637</v>
      </c>
      <c r="AD92" s="164">
        <f t="shared" si="32"/>
        <v>115007.22272882344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 x14ac:dyDescent="0.3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-179790.52323146444</v>
      </c>
      <c r="L93" s="164">
        <f t="shared" si="34"/>
        <v>3826969.7087840694</v>
      </c>
      <c r="M93" s="164">
        <f t="shared" si="34"/>
        <v>282527.96507801901</v>
      </c>
      <c r="N93" s="164">
        <f t="shared" si="34"/>
        <v>51368.720923276582</v>
      </c>
      <c r="O93" s="164">
        <f t="shared" si="34"/>
        <v>-2348.2323366100391</v>
      </c>
      <c r="P93" s="164">
        <f t="shared" si="34"/>
        <v>154106.16276982831</v>
      </c>
      <c r="Q93" s="164">
        <f t="shared" si="34"/>
        <v>1155796.2207737123</v>
      </c>
      <c r="R93" s="164">
        <f t="shared" si="34"/>
        <v>1258533.6626202643</v>
      </c>
      <c r="S93" s="164">
        <f t="shared" si="34"/>
        <v>2465698.6043172535</v>
      </c>
      <c r="T93" s="164">
        <f t="shared" si="34"/>
        <v>488002.84877112298</v>
      </c>
      <c r="U93" s="164">
        <f t="shared" si="34"/>
        <v>256843.6046163805</v>
      </c>
      <c r="V93" s="164">
        <f t="shared" si="34"/>
        <v>179790.52323146636</v>
      </c>
      <c r="W93" s="164">
        <f t="shared" si="34"/>
        <v>308212.32553965662</v>
      </c>
      <c r="X93" s="164">
        <f t="shared" si="34"/>
        <v>1078743.139388798</v>
      </c>
      <c r="Y93" s="164">
        <f t="shared" si="34"/>
        <v>0</v>
      </c>
      <c r="Z93" s="164">
        <f t="shared" si="34"/>
        <v>0</v>
      </c>
      <c r="AA93" s="164">
        <f t="shared" si="34"/>
        <v>231159.24415474242</v>
      </c>
      <c r="AB93" s="164">
        <f t="shared" si="34"/>
        <v>308212.32553965662</v>
      </c>
      <c r="AC93" s="164">
        <f t="shared" si="34"/>
        <v>1515377.2672366446</v>
      </c>
      <c r="AD93" s="164">
        <f t="shared" si="34"/>
        <v>410949.76738620881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 x14ac:dyDescent="0.3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-153727.64825257703</v>
      </c>
      <c r="L94" s="165">
        <f t="shared" si="36"/>
        <v>3272202.7985191746</v>
      </c>
      <c r="M94" s="165">
        <f t="shared" si="36"/>
        <v>241572.01868262401</v>
      </c>
      <c r="N94" s="165">
        <f t="shared" si="36"/>
        <v>43922.185215022881</v>
      </c>
      <c r="O94" s="165">
        <f t="shared" si="36"/>
        <v>-2007.8268207327847</v>
      </c>
      <c r="P94" s="165">
        <f t="shared" si="36"/>
        <v>131766.55564506742</v>
      </c>
      <c r="Q94" s="165">
        <f t="shared" si="36"/>
        <v>988249.16733800573</v>
      </c>
      <c r="R94" s="165">
        <f t="shared" si="36"/>
        <v>1076093.5377680503</v>
      </c>
      <c r="S94" s="165">
        <f t="shared" si="36"/>
        <v>2108264.8903210792</v>
      </c>
      <c r="T94" s="165">
        <f t="shared" si="36"/>
        <v>417260.75954271352</v>
      </c>
      <c r="U94" s="165">
        <f t="shared" si="36"/>
        <v>219610.92607511237</v>
      </c>
      <c r="V94" s="165">
        <f t="shared" si="36"/>
        <v>153727.64825257866</v>
      </c>
      <c r="W94" s="165">
        <f t="shared" si="36"/>
        <v>263533.11129013484</v>
      </c>
      <c r="X94" s="165">
        <f t="shared" si="36"/>
        <v>922365.88951547199</v>
      </c>
      <c r="Y94" s="165">
        <f t="shared" si="36"/>
        <v>0</v>
      </c>
      <c r="Z94" s="165">
        <f t="shared" si="36"/>
        <v>0</v>
      </c>
      <c r="AA94" s="165">
        <f t="shared" si="36"/>
        <v>197649.8334676011</v>
      </c>
      <c r="AB94" s="165">
        <f t="shared" si="36"/>
        <v>263533.11129013484</v>
      </c>
      <c r="AC94" s="165">
        <f t="shared" si="36"/>
        <v>1295704.4638431629</v>
      </c>
      <c r="AD94" s="165">
        <f t="shared" si="36"/>
        <v>351377.48172017979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 x14ac:dyDescent="0.3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x14ac:dyDescent="0.3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569</v>
      </c>
      <c r="AT96" s="42"/>
    </row>
    <row r="97" spans="1:46" x14ac:dyDescent="0.3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-114671.89471179845</v>
      </c>
      <c r="L97" s="163">
        <f t="shared" si="38"/>
        <v>2440873.1874368787</v>
      </c>
      <c r="M97" s="163">
        <f t="shared" si="38"/>
        <v>180198.69168997122</v>
      </c>
      <c r="N97" s="163">
        <f t="shared" si="38"/>
        <v>32763.398489085925</v>
      </c>
      <c r="O97" s="163">
        <f t="shared" si="38"/>
        <v>-1497.7221625631371</v>
      </c>
      <c r="P97" s="163">
        <f t="shared" si="38"/>
        <v>98290.195467256868</v>
      </c>
      <c r="Q97" s="163">
        <f t="shared" si="38"/>
        <v>737176.46600442647</v>
      </c>
      <c r="R97" s="163">
        <f t="shared" si="38"/>
        <v>802703.26298259757</v>
      </c>
      <c r="S97" s="163">
        <f t="shared" si="38"/>
        <v>1572643.1274761101</v>
      </c>
      <c r="T97" s="163">
        <f t="shared" si="38"/>
        <v>311252.28564631339</v>
      </c>
      <c r="U97" s="163">
        <f t="shared" si="38"/>
        <v>163816.9924454281</v>
      </c>
      <c r="V97" s="163">
        <f t="shared" si="38"/>
        <v>114671.89471179967</v>
      </c>
      <c r="W97" s="163">
        <f t="shared" si="38"/>
        <v>196580.39093451374</v>
      </c>
      <c r="X97" s="163">
        <f t="shared" si="38"/>
        <v>688031.368270798</v>
      </c>
      <c r="Y97" s="163">
        <f t="shared" si="38"/>
        <v>0</v>
      </c>
      <c r="Z97" s="163">
        <f t="shared" si="38"/>
        <v>0</v>
      </c>
      <c r="AA97" s="163">
        <f t="shared" si="38"/>
        <v>147435.29320088527</v>
      </c>
      <c r="AB97" s="163">
        <f t="shared" si="38"/>
        <v>196580.39093451374</v>
      </c>
      <c r="AC97" s="163">
        <f t="shared" si="38"/>
        <v>966520.25542802562</v>
      </c>
      <c r="AD97" s="163">
        <f t="shared" si="38"/>
        <v>262107.18791268498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 x14ac:dyDescent="0.3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-208774.70953517011</v>
      </c>
      <c r="L98" s="164">
        <f t="shared" si="40"/>
        <v>4443918.8172486685</v>
      </c>
      <c r="M98" s="164">
        <f t="shared" si="40"/>
        <v>328074.54355527135</v>
      </c>
      <c r="N98" s="164">
        <f t="shared" si="40"/>
        <v>59649.917010049794</v>
      </c>
      <c r="O98" s="164">
        <f t="shared" si="40"/>
        <v>-2726.7929098003628</v>
      </c>
      <c r="P98" s="164">
        <f t="shared" si="40"/>
        <v>178949.75103014772</v>
      </c>
      <c r="Q98" s="164">
        <f t="shared" si="40"/>
        <v>1342123.1327261077</v>
      </c>
      <c r="R98" s="164">
        <f t="shared" si="40"/>
        <v>1461422.9667462059</v>
      </c>
      <c r="S98" s="164">
        <f t="shared" si="40"/>
        <v>2863196.0164823639</v>
      </c>
      <c r="T98" s="164">
        <f t="shared" si="40"/>
        <v>566674.21159546776</v>
      </c>
      <c r="U98" s="164">
        <f t="shared" si="40"/>
        <v>298249.58505024615</v>
      </c>
      <c r="V98" s="164">
        <f t="shared" si="40"/>
        <v>208774.70953517233</v>
      </c>
      <c r="W98" s="164">
        <f t="shared" si="40"/>
        <v>357899.50206029543</v>
      </c>
      <c r="X98" s="164">
        <f t="shared" si="40"/>
        <v>1252648.257211034</v>
      </c>
      <c r="Y98" s="164">
        <f t="shared" si="40"/>
        <v>0</v>
      </c>
      <c r="Z98" s="164">
        <f t="shared" si="40"/>
        <v>0</v>
      </c>
      <c r="AA98" s="164">
        <f t="shared" si="40"/>
        <v>268424.62654522154</v>
      </c>
      <c r="AB98" s="164">
        <f t="shared" si="40"/>
        <v>357899.50206029543</v>
      </c>
      <c r="AC98" s="164">
        <f t="shared" si="40"/>
        <v>1759672.5517964521</v>
      </c>
      <c r="AD98" s="164">
        <f t="shared" si="40"/>
        <v>477199.33608039387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 x14ac:dyDescent="0.3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-51474.290948924812</v>
      </c>
      <c r="L99" s="164">
        <f t="shared" si="42"/>
        <v>1095667.0501985541</v>
      </c>
      <c r="M99" s="164">
        <f t="shared" si="42"/>
        <v>80888.17149116857</v>
      </c>
      <c r="N99" s="164">
        <f t="shared" si="42"/>
        <v>14706.94027112167</v>
      </c>
      <c r="O99" s="164">
        <f t="shared" si="42"/>
        <v>-672.30236798813144</v>
      </c>
      <c r="P99" s="164">
        <f t="shared" si="42"/>
        <v>44120.820813364597</v>
      </c>
      <c r="Q99" s="164">
        <f t="shared" si="42"/>
        <v>330906.15610023448</v>
      </c>
      <c r="R99" s="164">
        <f t="shared" si="42"/>
        <v>360320.0366424775</v>
      </c>
      <c r="S99" s="164">
        <f t="shared" si="42"/>
        <v>705933.13301383366</v>
      </c>
      <c r="T99" s="164">
        <f t="shared" si="42"/>
        <v>139715.93257565456</v>
      </c>
      <c r="U99" s="164">
        <f t="shared" si="42"/>
        <v>73534.701355607656</v>
      </c>
      <c r="V99" s="164">
        <f t="shared" si="42"/>
        <v>51474.290948925365</v>
      </c>
      <c r="W99" s="164">
        <f t="shared" si="42"/>
        <v>88241.641626729193</v>
      </c>
      <c r="X99" s="164">
        <f t="shared" si="42"/>
        <v>308845.74569355219</v>
      </c>
      <c r="Y99" s="164">
        <f t="shared" si="42"/>
        <v>0</v>
      </c>
      <c r="Z99" s="164">
        <f t="shared" si="42"/>
        <v>0</v>
      </c>
      <c r="AA99" s="164">
        <f t="shared" si="42"/>
        <v>66181.231220046888</v>
      </c>
      <c r="AB99" s="164">
        <f t="shared" si="42"/>
        <v>88241.641626729193</v>
      </c>
      <c r="AC99" s="164">
        <f t="shared" si="42"/>
        <v>433854.73799808515</v>
      </c>
      <c r="AD99" s="164">
        <f t="shared" si="42"/>
        <v>117655.52216897225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 x14ac:dyDescent="0.3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-183930.60357355425</v>
      </c>
      <c r="L100" s="164">
        <f t="shared" si="44"/>
        <v>3915094.2760656965</v>
      </c>
      <c r="M100" s="164">
        <f t="shared" si="44"/>
        <v>289033.80561558879</v>
      </c>
      <c r="N100" s="164">
        <f t="shared" si="44"/>
        <v>52551.601021016548</v>
      </c>
      <c r="O100" s="164">
        <f t="shared" si="44"/>
        <v>-2402.3056568313878</v>
      </c>
      <c r="P100" s="164">
        <f t="shared" si="44"/>
        <v>157654.80306304817</v>
      </c>
      <c r="Q100" s="164">
        <f t="shared" si="44"/>
        <v>1182411.0229728613</v>
      </c>
      <c r="R100" s="164">
        <f t="shared" si="44"/>
        <v>1287514.2250148931</v>
      </c>
      <c r="S100" s="164">
        <f t="shared" si="44"/>
        <v>2522476.8490087711</v>
      </c>
      <c r="T100" s="164">
        <f t="shared" si="44"/>
        <v>499240.20969965257</v>
      </c>
      <c r="U100" s="164">
        <f t="shared" si="44"/>
        <v>262758.00510508032</v>
      </c>
      <c r="V100" s="164">
        <f t="shared" si="44"/>
        <v>183930.6035735562</v>
      </c>
      <c r="W100" s="164">
        <f t="shared" si="44"/>
        <v>315309.60612609633</v>
      </c>
      <c r="X100" s="164">
        <f t="shared" si="44"/>
        <v>1103583.6214413373</v>
      </c>
      <c r="Y100" s="164">
        <f t="shared" si="44"/>
        <v>0</v>
      </c>
      <c r="Z100" s="164">
        <f t="shared" si="44"/>
        <v>0</v>
      </c>
      <c r="AA100" s="164">
        <f t="shared" si="44"/>
        <v>236482.20459457222</v>
      </c>
      <c r="AB100" s="164">
        <f t="shared" si="44"/>
        <v>315309.60612609633</v>
      </c>
      <c r="AC100" s="164">
        <f t="shared" si="44"/>
        <v>1550272.2301199734</v>
      </c>
      <c r="AD100" s="164">
        <f t="shared" si="44"/>
        <v>420412.80816812848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 x14ac:dyDescent="0.3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-141148.50123054491</v>
      </c>
      <c r="L101" s="165">
        <f t="shared" si="46"/>
        <v>3004446.6690502022</v>
      </c>
      <c r="M101" s="165">
        <f t="shared" si="46"/>
        <v>221804.78764800189</v>
      </c>
      <c r="N101" s="165">
        <f t="shared" si="46"/>
        <v>40328.143208727925</v>
      </c>
      <c r="O101" s="165">
        <f t="shared" si="46"/>
        <v>-1843.5313991877952</v>
      </c>
      <c r="P101" s="165">
        <f t="shared" si="46"/>
        <v>120984.42962618264</v>
      </c>
      <c r="Q101" s="165">
        <f t="shared" si="46"/>
        <v>907383.22219636978</v>
      </c>
      <c r="R101" s="165">
        <f t="shared" si="46"/>
        <v>988039.50861382473</v>
      </c>
      <c r="S101" s="165">
        <f t="shared" si="46"/>
        <v>1935750.8740189227</v>
      </c>
      <c r="T101" s="165">
        <f t="shared" si="46"/>
        <v>383117.3604829117</v>
      </c>
      <c r="U101" s="165">
        <f t="shared" si="46"/>
        <v>201640.71604363772</v>
      </c>
      <c r="V101" s="165">
        <f t="shared" si="46"/>
        <v>141148.50123054642</v>
      </c>
      <c r="W101" s="165">
        <f t="shared" si="46"/>
        <v>241968.85925236528</v>
      </c>
      <c r="X101" s="165">
        <f t="shared" si="46"/>
        <v>846891.00738327845</v>
      </c>
      <c r="Y101" s="165">
        <f t="shared" si="46"/>
        <v>0</v>
      </c>
      <c r="Z101" s="165">
        <f t="shared" si="46"/>
        <v>0</v>
      </c>
      <c r="AA101" s="165">
        <f t="shared" si="46"/>
        <v>181476.64443927392</v>
      </c>
      <c r="AB101" s="165">
        <f t="shared" si="46"/>
        <v>241968.85925236528</v>
      </c>
      <c r="AC101" s="165">
        <f t="shared" si="46"/>
        <v>1189680.2246574624</v>
      </c>
      <c r="AD101" s="165">
        <f t="shared" si="46"/>
        <v>322625.14566982037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 x14ac:dyDescent="0.3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x14ac:dyDescent="0.3">
      <c r="A103" s="73"/>
      <c r="B103" s="107" t="s">
        <v>747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 x14ac:dyDescent="0.3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 x14ac:dyDescent="0.3">
      <c r="A105" s="73"/>
      <c r="B105" s="73"/>
      <c r="C105" s="109" t="s">
        <v>748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 x14ac:dyDescent="0.3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x14ac:dyDescent="0.3">
      <c r="A107" s="73"/>
      <c r="B107" s="73"/>
      <c r="C107" s="110" t="s">
        <v>745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 x14ac:dyDescent="0.3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 x14ac:dyDescent="0.3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-6950000.0000000009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6900000</v>
      </c>
      <c r="Z109" s="130">
        <f t="shared" si="48"/>
        <v>3000000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7300000.0000000009</v>
      </c>
      <c r="AF109" s="130">
        <f t="shared" si="48"/>
        <v>20500000</v>
      </c>
      <c r="AG109" s="130">
        <f t="shared" si="48"/>
        <v>5800000.0000000009</v>
      </c>
      <c r="AH109" s="130">
        <f t="shared" si="48"/>
        <v>25200000</v>
      </c>
      <c r="AI109" s="130">
        <f t="shared" si="48"/>
        <v>300000</v>
      </c>
      <c r="AJ109" s="130">
        <f t="shared" si="48"/>
        <v>100000</v>
      </c>
      <c r="AK109" s="130">
        <f t="shared" si="48"/>
        <v>1099999.9999999998</v>
      </c>
      <c r="AL109" s="130">
        <f t="shared" si="48"/>
        <v>34000000</v>
      </c>
      <c r="AM109" s="130">
        <f t="shared" si="48"/>
        <v>18017120.399999999</v>
      </c>
      <c r="AN109" s="130">
        <f t="shared" si="48"/>
        <v>5167573.9700000007</v>
      </c>
      <c r="AO109" s="130">
        <f t="shared" si="48"/>
        <v>0</v>
      </c>
      <c r="AP109" s="130">
        <f t="shared" si="48"/>
        <v>719996</v>
      </c>
      <c r="AQ109" s="130">
        <f t="shared" si="48"/>
        <v>-11484694.370000085</v>
      </c>
      <c r="AR109" s="74"/>
      <c r="AS109" s="73" t="s">
        <v>751</v>
      </c>
      <c r="AT109" s="42"/>
    </row>
    <row r="110" spans="1:46" s="1" customFormat="1" x14ac:dyDescent="0.3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x14ac:dyDescent="0.3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 x14ac:dyDescent="0.3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x14ac:dyDescent="0.3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 x14ac:dyDescent="0.3">
      <c r="A114" s="115"/>
      <c r="B114" s="73"/>
      <c r="C114" s="73"/>
      <c r="D114" s="73"/>
      <c r="E114" s="220" t="s">
        <v>743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751</v>
      </c>
      <c r="AT114" s="42"/>
    </row>
    <row r="115" spans="1:46" s="17" customFormat="1" x14ac:dyDescent="0.3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 x14ac:dyDescent="0.3">
      <c r="A116" s="115"/>
      <c r="B116" s="73"/>
      <c r="C116" s="73"/>
      <c r="D116" s="73"/>
      <c r="E116" s="216" t="s">
        <v>749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719996</v>
      </c>
      <c r="AQ116" s="130">
        <f t="shared" si="50"/>
        <v>0</v>
      </c>
      <c r="AR116" s="74"/>
      <c r="AS116" s="73" t="s">
        <v>751</v>
      </c>
      <c r="AT116" s="42"/>
    </row>
    <row r="117" spans="1:46" s="17" customFormat="1" x14ac:dyDescent="0.3">
      <c r="A117" s="115"/>
      <c r="B117" s="73"/>
      <c r="C117" s="73"/>
      <c r="D117" s="73"/>
      <c r="E117" s="216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 x14ac:dyDescent="0.3">
      <c r="A118" s="115"/>
      <c r="B118" s="73"/>
      <c r="C118" s="73"/>
      <c r="D118" s="73"/>
      <c r="E118" s="216" t="s">
        <v>750</v>
      </c>
      <c r="F118" s="73"/>
      <c r="G118" s="216" t="s">
        <v>231</v>
      </c>
      <c r="H118" s="223"/>
      <c r="I118" s="224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 x14ac:dyDescent="0.3">
      <c r="A119" s="115"/>
      <c r="B119" s="73"/>
      <c r="C119" s="73"/>
      <c r="D119" s="73"/>
      <c r="E119" s="216" t="s">
        <v>232</v>
      </c>
      <c r="F119" s="73"/>
      <c r="G119" s="216" t="s">
        <v>231</v>
      </c>
      <c r="H119" s="136">
        <f>SUM(J118:AQ118)</f>
        <v>0</v>
      </c>
      <c r="I119" s="224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74"/>
      <c r="AS119" s="73"/>
      <c r="AT119" s="42"/>
    </row>
    <row r="120" spans="1:46" s="17" customFormat="1" x14ac:dyDescent="0.3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x14ac:dyDescent="0.3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 x14ac:dyDescent="0.3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 x14ac:dyDescent="0.3">
      <c r="A123" s="73"/>
      <c r="B123" s="73"/>
      <c r="C123" s="109" t="s">
        <v>717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 x14ac:dyDescent="0.3">
      <c r="A124" s="73"/>
      <c r="B124" s="73"/>
      <c r="C124" s="109" t="s">
        <v>458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 x14ac:dyDescent="0.3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x14ac:dyDescent="0.3">
      <c r="A126" s="73"/>
      <c r="B126" s="73"/>
      <c r="C126" s="110" t="s">
        <v>744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 x14ac:dyDescent="0.3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x14ac:dyDescent="0.3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605</v>
      </c>
      <c r="AT128" s="42"/>
    </row>
    <row r="129" spans="1:46" x14ac:dyDescent="0.3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1">
        <f t="shared" ref="J129:AQ129" si="52">J45 + J90 + J116</f>
        <v>0</v>
      </c>
      <c r="K129" s="221">
        <f t="shared" si="52"/>
        <v>4142282.9776399089</v>
      </c>
      <c r="L129" s="221">
        <f t="shared" si="52"/>
        <v>2385931.7535237321</v>
      </c>
      <c r="M129" s="221">
        <f t="shared" si="52"/>
        <v>3189657.3389154007</v>
      </c>
      <c r="N129" s="221">
        <f t="shared" si="52"/>
        <v>457463.30269361567</v>
      </c>
      <c r="O129" s="221">
        <f t="shared" si="52"/>
        <v>989775.43340050057</v>
      </c>
      <c r="P129" s="221">
        <f t="shared" si="52"/>
        <v>96077.788732499292</v>
      </c>
      <c r="Q129" s="221">
        <f t="shared" si="52"/>
        <v>720583.41549374466</v>
      </c>
      <c r="R129" s="221">
        <f t="shared" si="52"/>
        <v>784635.27464874403</v>
      </c>
      <c r="S129" s="221">
        <f t="shared" si="52"/>
        <v>1537244.6197199889</v>
      </c>
      <c r="T129" s="221">
        <f t="shared" si="52"/>
        <v>304246.33098624775</v>
      </c>
      <c r="U129" s="221">
        <f t="shared" si="52"/>
        <v>160129.64788749881</v>
      </c>
      <c r="V129" s="221">
        <f t="shared" si="52"/>
        <v>112090.75352124916</v>
      </c>
      <c r="W129" s="221">
        <f t="shared" si="52"/>
        <v>192155.57746499858</v>
      </c>
      <c r="X129" s="221">
        <f t="shared" si="52"/>
        <v>672544.52112749498</v>
      </c>
      <c r="Y129" s="221">
        <f t="shared" si="52"/>
        <v>0</v>
      </c>
      <c r="Z129" s="221">
        <f t="shared" si="52"/>
        <v>0</v>
      </c>
      <c r="AA129" s="221">
        <f t="shared" si="52"/>
        <v>144116.68309874891</v>
      </c>
      <c r="AB129" s="221">
        <f t="shared" si="52"/>
        <v>192155.57746499858</v>
      </c>
      <c r="AC129" s="221">
        <f t="shared" si="52"/>
        <v>944764.92253624287</v>
      </c>
      <c r="AD129" s="221">
        <f t="shared" si="52"/>
        <v>256207.4366199981</v>
      </c>
      <c r="AE129" s="221">
        <f t="shared" si="52"/>
        <v>0</v>
      </c>
      <c r="AF129" s="221">
        <f t="shared" si="52"/>
        <v>0</v>
      </c>
      <c r="AG129" s="221">
        <f t="shared" si="52"/>
        <v>0</v>
      </c>
      <c r="AH129" s="221">
        <f t="shared" si="52"/>
        <v>0</v>
      </c>
      <c r="AI129" s="221">
        <f t="shared" si="52"/>
        <v>0</v>
      </c>
      <c r="AJ129" s="221">
        <f t="shared" si="52"/>
        <v>0</v>
      </c>
      <c r="AK129" s="221">
        <f t="shared" si="52"/>
        <v>0</v>
      </c>
      <c r="AL129" s="221">
        <f t="shared" si="52"/>
        <v>0</v>
      </c>
      <c r="AM129" s="221">
        <f t="shared" si="52"/>
        <v>0</v>
      </c>
      <c r="AN129" s="221">
        <f t="shared" si="52"/>
        <v>0</v>
      </c>
      <c r="AO129" s="221">
        <f t="shared" si="52"/>
        <v>0</v>
      </c>
      <c r="AP129" s="221">
        <f t="shared" si="52"/>
        <v>719996</v>
      </c>
      <c r="AQ129" s="221">
        <f t="shared" si="52"/>
        <v>0</v>
      </c>
      <c r="AR129" s="74"/>
      <c r="AS129" s="73"/>
      <c r="AT129" s="42"/>
    </row>
    <row r="130" spans="1:46" x14ac:dyDescent="0.3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890000.00000000058</v>
      </c>
      <c r="K130" s="174">
        <f t="shared" si="53"/>
        <v>7541550.8537879996</v>
      </c>
      <c r="L130" s="174">
        <f t="shared" si="53"/>
        <v>4343890.9775108574</v>
      </c>
      <c r="M130" s="174">
        <f t="shared" si="53"/>
        <v>5807175.2116978895</v>
      </c>
      <c r="N130" s="174">
        <f t="shared" si="53"/>
        <v>832869.88832698367</v>
      </c>
      <c r="O130" s="174">
        <f t="shared" si="53"/>
        <v>1802011.5489726502</v>
      </c>
      <c r="P130" s="174">
        <f t="shared" si="53"/>
        <v>174921.78432929626</v>
      </c>
      <c r="Q130" s="174">
        <f t="shared" si="53"/>
        <v>1311913.3824697221</v>
      </c>
      <c r="R130" s="174">
        <f t="shared" si="53"/>
        <v>1428527.9053559194</v>
      </c>
      <c r="S130" s="174">
        <f t="shared" si="53"/>
        <v>2798748.5492687407</v>
      </c>
      <c r="T130" s="174">
        <f t="shared" si="53"/>
        <v>553918.98370943824</v>
      </c>
      <c r="U130" s="174">
        <f t="shared" si="53"/>
        <v>291536.30721549381</v>
      </c>
      <c r="V130" s="174">
        <f t="shared" si="53"/>
        <v>204075.41505084565</v>
      </c>
      <c r="W130" s="174">
        <f t="shared" si="53"/>
        <v>349843.56865859253</v>
      </c>
      <c r="X130" s="174">
        <f t="shared" si="53"/>
        <v>1224452.4903050738</v>
      </c>
      <c r="Y130" s="174">
        <f t="shared" si="53"/>
        <v>0</v>
      </c>
      <c r="Z130" s="174">
        <f t="shared" si="53"/>
        <v>0</v>
      </c>
      <c r="AA130" s="174">
        <f t="shared" si="53"/>
        <v>262382.67649394437</v>
      </c>
      <c r="AB130" s="174">
        <f t="shared" si="53"/>
        <v>349843.56865859253</v>
      </c>
      <c r="AC130" s="174">
        <f t="shared" si="53"/>
        <v>1720064.212571413</v>
      </c>
      <c r="AD130" s="174">
        <f t="shared" si="53"/>
        <v>466458.09154479008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 x14ac:dyDescent="0.3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4949684.34005614</v>
      </c>
      <c r="L131" s="174">
        <f t="shared" si="54"/>
        <v>1071004.7616621684</v>
      </c>
      <c r="M131" s="174">
        <f t="shared" si="54"/>
        <v>479067.46562606626</v>
      </c>
      <c r="N131" s="174">
        <f t="shared" si="54"/>
        <v>2714375.9028411033</v>
      </c>
      <c r="O131" s="174">
        <f t="shared" si="54"/>
        <v>-657.16956374799838</v>
      </c>
      <c r="P131" s="174">
        <f t="shared" si="54"/>
        <v>43127.708523308793</v>
      </c>
      <c r="Q131" s="174">
        <f t="shared" si="54"/>
        <v>323457.81392481591</v>
      </c>
      <c r="R131" s="174">
        <f t="shared" si="54"/>
        <v>352209.61960702174</v>
      </c>
      <c r="S131" s="174">
        <f t="shared" si="54"/>
        <v>690043.3363729408</v>
      </c>
      <c r="T131" s="174">
        <f t="shared" si="54"/>
        <v>136571.07699047783</v>
      </c>
      <c r="U131" s="174">
        <f t="shared" si="54"/>
        <v>71879.514205514657</v>
      </c>
      <c r="V131" s="174">
        <f t="shared" si="54"/>
        <v>50315.659943860257</v>
      </c>
      <c r="W131" s="174">
        <f t="shared" si="54"/>
        <v>86255.417046617586</v>
      </c>
      <c r="X131" s="174">
        <f t="shared" si="54"/>
        <v>301893.95966316154</v>
      </c>
      <c r="Y131" s="174">
        <f t="shared" si="54"/>
        <v>0</v>
      </c>
      <c r="Z131" s="174">
        <f t="shared" si="54"/>
        <v>0</v>
      </c>
      <c r="AA131" s="174">
        <f t="shared" si="54"/>
        <v>64691.562784963178</v>
      </c>
      <c r="AB131" s="174">
        <f t="shared" si="54"/>
        <v>86255.417046617586</v>
      </c>
      <c r="AC131" s="174">
        <f t="shared" si="54"/>
        <v>424089.13381253637</v>
      </c>
      <c r="AD131" s="174">
        <f t="shared" si="54"/>
        <v>115007.22272882344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 x14ac:dyDescent="0.3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1160000.0000000002</v>
      </c>
      <c r="K132" s="174">
        <f t="shared" si="55"/>
        <v>14720209.476768535</v>
      </c>
      <c r="L132" s="174">
        <f t="shared" si="55"/>
        <v>3826969.7087840694</v>
      </c>
      <c r="M132" s="174">
        <f t="shared" si="55"/>
        <v>2782527.9650780191</v>
      </c>
      <c r="N132" s="174">
        <f t="shared" si="55"/>
        <v>851368.72092327662</v>
      </c>
      <c r="O132" s="174">
        <f t="shared" si="55"/>
        <v>2117547.8805318973</v>
      </c>
      <c r="P132" s="174">
        <f t="shared" si="55"/>
        <v>154106.16276982831</v>
      </c>
      <c r="Q132" s="174">
        <f t="shared" si="55"/>
        <v>1155796.2207737123</v>
      </c>
      <c r="R132" s="174">
        <f t="shared" si="55"/>
        <v>1258533.6626202643</v>
      </c>
      <c r="S132" s="174">
        <f t="shared" si="55"/>
        <v>2465698.6043172535</v>
      </c>
      <c r="T132" s="174">
        <f t="shared" si="55"/>
        <v>488002.84877112298</v>
      </c>
      <c r="U132" s="174">
        <f t="shared" si="55"/>
        <v>256843.6046163805</v>
      </c>
      <c r="V132" s="174">
        <f t="shared" si="55"/>
        <v>179790.52323146636</v>
      </c>
      <c r="W132" s="174">
        <f t="shared" si="55"/>
        <v>308212.32553965662</v>
      </c>
      <c r="X132" s="174">
        <f t="shared" si="55"/>
        <v>1078743.139388798</v>
      </c>
      <c r="Y132" s="174">
        <f t="shared" si="55"/>
        <v>0</v>
      </c>
      <c r="Z132" s="174">
        <f t="shared" si="55"/>
        <v>0</v>
      </c>
      <c r="AA132" s="174">
        <f t="shared" si="55"/>
        <v>231159.24415474242</v>
      </c>
      <c r="AB132" s="174">
        <f t="shared" si="55"/>
        <v>308212.32553965662</v>
      </c>
      <c r="AC132" s="174">
        <f t="shared" si="55"/>
        <v>1515377.2672366446</v>
      </c>
      <c r="AD132" s="174">
        <f t="shared" si="55"/>
        <v>410949.76738620881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 x14ac:dyDescent="0.3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4900000</v>
      </c>
      <c r="K133" s="175">
        <f t="shared" si="56"/>
        <v>13146272.351747425</v>
      </c>
      <c r="L133" s="175">
        <f t="shared" si="56"/>
        <v>3272202.7985191746</v>
      </c>
      <c r="M133" s="175">
        <f t="shared" si="56"/>
        <v>1241572.018682624</v>
      </c>
      <c r="N133" s="175">
        <f t="shared" si="56"/>
        <v>2143922.1852150229</v>
      </c>
      <c r="O133" s="175">
        <f t="shared" si="56"/>
        <v>391322.30665870052</v>
      </c>
      <c r="P133" s="175">
        <f t="shared" si="56"/>
        <v>131766.55564506742</v>
      </c>
      <c r="Q133" s="175">
        <f t="shared" si="56"/>
        <v>988249.16733800573</v>
      </c>
      <c r="R133" s="175">
        <f t="shared" si="56"/>
        <v>1076093.5377680503</v>
      </c>
      <c r="S133" s="175">
        <f t="shared" si="56"/>
        <v>2108264.8903210792</v>
      </c>
      <c r="T133" s="175">
        <f t="shared" si="56"/>
        <v>417260.75954271352</v>
      </c>
      <c r="U133" s="175">
        <f t="shared" si="56"/>
        <v>219610.92607511237</v>
      </c>
      <c r="V133" s="175">
        <f t="shared" si="56"/>
        <v>153727.64825257866</v>
      </c>
      <c r="W133" s="175">
        <f t="shared" si="56"/>
        <v>263533.11129013484</v>
      </c>
      <c r="X133" s="175">
        <f t="shared" si="56"/>
        <v>922365.88951547199</v>
      </c>
      <c r="Y133" s="175">
        <f t="shared" si="56"/>
        <v>0</v>
      </c>
      <c r="Z133" s="175">
        <f t="shared" si="56"/>
        <v>0</v>
      </c>
      <c r="AA133" s="175">
        <f t="shared" si="56"/>
        <v>197649.8334676011</v>
      </c>
      <c r="AB133" s="175">
        <f t="shared" si="56"/>
        <v>263533.11129013484</v>
      </c>
      <c r="AC133" s="175">
        <f t="shared" si="56"/>
        <v>1295704.4638431629</v>
      </c>
      <c r="AD133" s="175">
        <f t="shared" si="56"/>
        <v>351377.48172017979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 x14ac:dyDescent="0.3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x14ac:dyDescent="0.3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605</v>
      </c>
      <c r="AT135" s="42"/>
    </row>
    <row r="136" spans="1:46" x14ac:dyDescent="0.3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1">
        <f t="shared" ref="J136:AQ136" si="57">J45 + J97 + J116</f>
        <v>0</v>
      </c>
      <c r="K136" s="221">
        <f t="shared" si="57"/>
        <v>4139701.8364493581</v>
      </c>
      <c r="L136" s="221">
        <f t="shared" si="57"/>
        <v>2440873.1874368787</v>
      </c>
      <c r="M136" s="221">
        <f t="shared" si="57"/>
        <v>3193713.4179291232</v>
      </c>
      <c r="N136" s="221">
        <f t="shared" si="57"/>
        <v>458200.77160520153</v>
      </c>
      <c r="O136" s="221">
        <f t="shared" si="57"/>
        <v>989741.72128319833</v>
      </c>
      <c r="P136" s="221">
        <f t="shared" si="57"/>
        <v>98290.195467256868</v>
      </c>
      <c r="Q136" s="221">
        <f t="shared" si="57"/>
        <v>737176.46600442647</v>
      </c>
      <c r="R136" s="221">
        <f t="shared" si="57"/>
        <v>802703.26298259757</v>
      </c>
      <c r="S136" s="221">
        <f t="shared" si="57"/>
        <v>1572643.1274761101</v>
      </c>
      <c r="T136" s="221">
        <f t="shared" si="57"/>
        <v>311252.28564631339</v>
      </c>
      <c r="U136" s="221">
        <f t="shared" si="57"/>
        <v>163816.9924454281</v>
      </c>
      <c r="V136" s="221">
        <f t="shared" si="57"/>
        <v>114671.89471179967</v>
      </c>
      <c r="W136" s="221">
        <f t="shared" si="57"/>
        <v>196580.39093451374</v>
      </c>
      <c r="X136" s="221">
        <f t="shared" si="57"/>
        <v>688031.368270798</v>
      </c>
      <c r="Y136" s="221">
        <f t="shared" si="57"/>
        <v>0</v>
      </c>
      <c r="Z136" s="221">
        <f t="shared" si="57"/>
        <v>0</v>
      </c>
      <c r="AA136" s="221">
        <f t="shared" si="57"/>
        <v>147435.29320088527</v>
      </c>
      <c r="AB136" s="221">
        <f t="shared" si="57"/>
        <v>196580.39093451374</v>
      </c>
      <c r="AC136" s="221">
        <f t="shared" si="57"/>
        <v>966520.25542802562</v>
      </c>
      <c r="AD136" s="221">
        <f t="shared" si="57"/>
        <v>262107.18791268498</v>
      </c>
      <c r="AE136" s="221">
        <f t="shared" si="57"/>
        <v>0</v>
      </c>
      <c r="AF136" s="221">
        <f t="shared" si="57"/>
        <v>0</v>
      </c>
      <c r="AG136" s="221">
        <f t="shared" si="57"/>
        <v>0</v>
      </c>
      <c r="AH136" s="221">
        <f t="shared" si="57"/>
        <v>0</v>
      </c>
      <c r="AI136" s="221">
        <f t="shared" si="57"/>
        <v>0</v>
      </c>
      <c r="AJ136" s="221">
        <f t="shared" si="57"/>
        <v>0</v>
      </c>
      <c r="AK136" s="221">
        <f t="shared" si="57"/>
        <v>0</v>
      </c>
      <c r="AL136" s="221">
        <f t="shared" si="57"/>
        <v>0</v>
      </c>
      <c r="AM136" s="221">
        <f t="shared" si="57"/>
        <v>0</v>
      </c>
      <c r="AN136" s="221">
        <f t="shared" si="57"/>
        <v>0</v>
      </c>
      <c r="AO136" s="221">
        <f t="shared" si="57"/>
        <v>0</v>
      </c>
      <c r="AP136" s="221">
        <f t="shared" si="57"/>
        <v>719996</v>
      </c>
      <c r="AQ136" s="221">
        <f t="shared" si="57"/>
        <v>0</v>
      </c>
      <c r="AR136" s="74"/>
      <c r="AS136" s="73"/>
      <c r="AT136" s="42"/>
    </row>
    <row r="137" spans="1:46" x14ac:dyDescent="0.3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890000.00000000058</v>
      </c>
      <c r="K137" s="174">
        <f t="shared" si="58"/>
        <v>7536851.559303673</v>
      </c>
      <c r="L137" s="174">
        <f t="shared" si="58"/>
        <v>4443918.8172486685</v>
      </c>
      <c r="M137" s="174">
        <f t="shared" si="58"/>
        <v>5814559.8173161168</v>
      </c>
      <c r="N137" s="174">
        <f t="shared" si="58"/>
        <v>834212.54389393423</v>
      </c>
      <c r="O137" s="174">
        <f t="shared" si="58"/>
        <v>1801950.171792869</v>
      </c>
      <c r="P137" s="174">
        <f t="shared" si="58"/>
        <v>178949.75103014772</v>
      </c>
      <c r="Q137" s="174">
        <f t="shared" si="58"/>
        <v>1342123.1327261077</v>
      </c>
      <c r="R137" s="174">
        <f t="shared" si="58"/>
        <v>1461422.9667462059</v>
      </c>
      <c r="S137" s="174">
        <f t="shared" si="58"/>
        <v>2863196.0164823639</v>
      </c>
      <c r="T137" s="174">
        <f t="shared" si="58"/>
        <v>566674.21159546776</v>
      </c>
      <c r="U137" s="174">
        <f t="shared" si="58"/>
        <v>298249.58505024615</v>
      </c>
      <c r="V137" s="174">
        <f t="shared" si="58"/>
        <v>208774.70953517233</v>
      </c>
      <c r="W137" s="174">
        <f t="shared" si="58"/>
        <v>357899.50206029543</v>
      </c>
      <c r="X137" s="174">
        <f t="shared" si="58"/>
        <v>1252648.257211034</v>
      </c>
      <c r="Y137" s="174">
        <f t="shared" si="58"/>
        <v>0</v>
      </c>
      <c r="Z137" s="174">
        <f t="shared" si="58"/>
        <v>0</v>
      </c>
      <c r="AA137" s="174">
        <f t="shared" si="58"/>
        <v>268424.62654522154</v>
      </c>
      <c r="AB137" s="174">
        <f t="shared" si="58"/>
        <v>357899.50206029543</v>
      </c>
      <c r="AC137" s="174">
        <f t="shared" si="58"/>
        <v>1759672.5517964521</v>
      </c>
      <c r="AD137" s="174">
        <f t="shared" si="58"/>
        <v>477199.33608039387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 x14ac:dyDescent="0.3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4948525.7090510754</v>
      </c>
      <c r="L138" s="174">
        <f t="shared" si="60"/>
        <v>1095667.0501985541</v>
      </c>
      <c r="M138" s="174">
        <f t="shared" si="60"/>
        <v>480888.17149116856</v>
      </c>
      <c r="N138" s="174">
        <f t="shared" si="60"/>
        <v>2714706.9402711214</v>
      </c>
      <c r="O138" s="174">
        <f t="shared" si="60"/>
        <v>-672.30236798813144</v>
      </c>
      <c r="P138" s="174">
        <f t="shared" si="60"/>
        <v>44120.820813364597</v>
      </c>
      <c r="Q138" s="174">
        <f t="shared" si="60"/>
        <v>330906.15610023448</v>
      </c>
      <c r="R138" s="174">
        <f t="shared" si="60"/>
        <v>360320.0366424775</v>
      </c>
      <c r="S138" s="174">
        <f t="shared" si="60"/>
        <v>705933.13301383366</v>
      </c>
      <c r="T138" s="174">
        <f t="shared" si="60"/>
        <v>139715.93257565456</v>
      </c>
      <c r="U138" s="174">
        <f t="shared" si="60"/>
        <v>73534.701355607656</v>
      </c>
      <c r="V138" s="174">
        <f t="shared" si="60"/>
        <v>51474.290948925365</v>
      </c>
      <c r="W138" s="174">
        <f t="shared" si="60"/>
        <v>88241.641626729193</v>
      </c>
      <c r="X138" s="174">
        <f t="shared" si="60"/>
        <v>308845.74569355219</v>
      </c>
      <c r="Y138" s="174">
        <f t="shared" si="60"/>
        <v>0</v>
      </c>
      <c r="Z138" s="174">
        <f t="shared" si="60"/>
        <v>0</v>
      </c>
      <c r="AA138" s="174">
        <f t="shared" si="60"/>
        <v>66181.231220046888</v>
      </c>
      <c r="AB138" s="174">
        <f t="shared" si="60"/>
        <v>88241.641626729193</v>
      </c>
      <c r="AC138" s="174">
        <f t="shared" si="60"/>
        <v>433854.73799808515</v>
      </c>
      <c r="AD138" s="174">
        <f t="shared" si="60"/>
        <v>117655.52216897225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 x14ac:dyDescent="0.3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1160000.0000000002</v>
      </c>
      <c r="K139" s="174">
        <f t="shared" si="62"/>
        <v>14716069.396426443</v>
      </c>
      <c r="L139" s="174">
        <f t="shared" si="62"/>
        <v>3915094.2760656965</v>
      </c>
      <c r="M139" s="174">
        <f t="shared" si="62"/>
        <v>2789033.805615589</v>
      </c>
      <c r="N139" s="174">
        <f t="shared" si="62"/>
        <v>852551.6010210166</v>
      </c>
      <c r="O139" s="174">
        <f t="shared" si="62"/>
        <v>2117493.8072116761</v>
      </c>
      <c r="P139" s="174">
        <f t="shared" si="62"/>
        <v>157654.80306304817</v>
      </c>
      <c r="Q139" s="174">
        <f t="shared" si="62"/>
        <v>1182411.0229728613</v>
      </c>
      <c r="R139" s="174">
        <f t="shared" si="62"/>
        <v>1287514.2250148931</v>
      </c>
      <c r="S139" s="174">
        <f t="shared" si="62"/>
        <v>2522476.8490087711</v>
      </c>
      <c r="T139" s="174">
        <f t="shared" si="62"/>
        <v>499240.20969965257</v>
      </c>
      <c r="U139" s="174">
        <f t="shared" si="62"/>
        <v>262758.00510508032</v>
      </c>
      <c r="V139" s="174">
        <f t="shared" si="62"/>
        <v>183930.6035735562</v>
      </c>
      <c r="W139" s="174">
        <f t="shared" si="62"/>
        <v>315309.60612609633</v>
      </c>
      <c r="X139" s="174">
        <f t="shared" si="62"/>
        <v>1103583.6214413373</v>
      </c>
      <c r="Y139" s="174">
        <f t="shared" si="62"/>
        <v>0</v>
      </c>
      <c r="Z139" s="174">
        <f t="shared" si="62"/>
        <v>0</v>
      </c>
      <c r="AA139" s="174">
        <f t="shared" si="62"/>
        <v>236482.20459457222</v>
      </c>
      <c r="AB139" s="174">
        <f t="shared" si="62"/>
        <v>315309.60612609633</v>
      </c>
      <c r="AC139" s="174">
        <f t="shared" si="62"/>
        <v>1550272.2301199734</v>
      </c>
      <c r="AD139" s="174">
        <f t="shared" si="62"/>
        <v>420412.80816812848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 x14ac:dyDescent="0.3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4900000</v>
      </c>
      <c r="K140" s="175">
        <f t="shared" si="64"/>
        <v>13158851.498769457</v>
      </c>
      <c r="L140" s="175">
        <f t="shared" si="64"/>
        <v>3004446.6690502022</v>
      </c>
      <c r="M140" s="175">
        <f t="shared" si="64"/>
        <v>1221804.7876480019</v>
      </c>
      <c r="N140" s="175">
        <f t="shared" si="64"/>
        <v>2140328.1432087277</v>
      </c>
      <c r="O140" s="175">
        <f t="shared" si="64"/>
        <v>391486.6020802455</v>
      </c>
      <c r="P140" s="175">
        <f t="shared" si="64"/>
        <v>120984.42962618264</v>
      </c>
      <c r="Q140" s="175">
        <f t="shared" si="64"/>
        <v>907383.22219636978</v>
      </c>
      <c r="R140" s="175">
        <f t="shared" si="64"/>
        <v>988039.50861382473</v>
      </c>
      <c r="S140" s="175">
        <f t="shared" si="64"/>
        <v>1935750.8740189227</v>
      </c>
      <c r="T140" s="175">
        <f t="shared" si="64"/>
        <v>383117.3604829117</v>
      </c>
      <c r="U140" s="175">
        <f t="shared" si="64"/>
        <v>201640.71604363772</v>
      </c>
      <c r="V140" s="175">
        <f t="shared" si="64"/>
        <v>141148.50123054642</v>
      </c>
      <c r="W140" s="175">
        <f t="shared" si="64"/>
        <v>241968.85925236528</v>
      </c>
      <c r="X140" s="175">
        <f t="shared" si="64"/>
        <v>846891.00738327845</v>
      </c>
      <c r="Y140" s="175">
        <f t="shared" si="64"/>
        <v>0</v>
      </c>
      <c r="Z140" s="175">
        <f t="shared" si="64"/>
        <v>0</v>
      </c>
      <c r="AA140" s="175">
        <f t="shared" si="64"/>
        <v>181476.64443927392</v>
      </c>
      <c r="AB140" s="175">
        <f t="shared" si="64"/>
        <v>241968.85925236528</v>
      </c>
      <c r="AC140" s="175">
        <f t="shared" si="64"/>
        <v>1189680.2246574624</v>
      </c>
      <c r="AD140" s="175">
        <f t="shared" si="64"/>
        <v>322625.14566982037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 x14ac:dyDescent="0.3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 x14ac:dyDescent="0.3">
      <c r="A142" s="73"/>
      <c r="B142" s="73"/>
      <c r="C142" s="109"/>
      <c r="D142" s="109"/>
      <c r="E142" s="115" t="s">
        <v>492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 x14ac:dyDescent="0.3">
      <c r="A143" s="73"/>
      <c r="B143" s="73"/>
      <c r="C143" s="73"/>
      <c r="D143" s="73"/>
      <c r="E143" s="115" t="s">
        <v>524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 x14ac:dyDescent="0.3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x14ac:dyDescent="0.3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 x14ac:dyDescent="0.3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 x14ac:dyDescent="0.3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 x14ac:dyDescent="0.3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x14ac:dyDescent="0.3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41" width="20.77734375" customWidth="1"/>
    <col min="42" max="42" width="20.77734375" style="17" customWidth="1"/>
    <col min="43" max="43" width="20.77734375" customWidth="1"/>
    <col min="44" max="44" width="2.77734375" customWidth="1"/>
    <col min="45" max="45" width="40.77734375" customWidth="1"/>
    <col min="46" max="46" width="2.77734375" customWidth="1"/>
    <col min="47" max="16384" width="9.21875" hidden="1"/>
  </cols>
  <sheetData>
    <row r="1" spans="1:46" x14ac:dyDescent="0.3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3">
      <c r="A2" s="96" t="str">
        <f>Cover!D21&amp;" - "&amp;Cover!D23</f>
        <v>WPD South West - April 22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3">
      <c r="A4" s="72" t="str">
        <f>H87 &amp; IF(H87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6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3">
      <c r="A9" s="73"/>
      <c r="B9" s="73"/>
      <c r="C9" s="109" t="s">
        <v>551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3">
      <c r="A10" s="73"/>
      <c r="B10" s="73"/>
      <c r="C10" s="109" t="s">
        <v>456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3">
      <c r="A11" s="73"/>
      <c r="B11" s="73"/>
      <c r="C11" s="109" t="s">
        <v>731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3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3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3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3">
      <c r="A15" s="73"/>
      <c r="B15" s="73"/>
      <c r="C15" s="109" t="s">
        <v>552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3">
      <c r="A16" s="73"/>
      <c r="B16" s="73"/>
      <c r="C16" s="109" t="s">
        <v>457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3">
      <c r="A18" s="73"/>
      <c r="B18" s="101"/>
      <c r="C18" s="110" t="s">
        <v>640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3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3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3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4142282.9776399089</v>
      </c>
      <c r="L21" s="156">
        <f>Expenditure!L129</f>
        <v>2385931.7535237321</v>
      </c>
      <c r="M21" s="156">
        <f>Expenditure!M129</f>
        <v>3189657.3389154007</v>
      </c>
      <c r="N21" s="156">
        <f>Expenditure!N129</f>
        <v>457463.30269361567</v>
      </c>
      <c r="O21" s="156">
        <f>Expenditure!O129</f>
        <v>989775.43340050057</v>
      </c>
      <c r="P21" s="156">
        <f>Expenditure!P129</f>
        <v>96077.788732499292</v>
      </c>
      <c r="Q21" s="156">
        <f>Expenditure!Q129</f>
        <v>720583.41549374466</v>
      </c>
      <c r="R21" s="156">
        <f>Expenditure!R129</f>
        <v>784635.27464874403</v>
      </c>
      <c r="S21" s="156">
        <f>Expenditure!S129</f>
        <v>1537244.6197199889</v>
      </c>
      <c r="T21" s="156">
        <f>Expenditure!T129</f>
        <v>304246.33098624775</v>
      </c>
      <c r="U21" s="156">
        <f>Expenditure!U129</f>
        <v>160129.64788749881</v>
      </c>
      <c r="V21" s="156">
        <f>Expenditure!V129</f>
        <v>112090.75352124916</v>
      </c>
      <c r="W21" s="156">
        <f>Expenditure!W129</f>
        <v>192155.57746499858</v>
      </c>
      <c r="X21" s="156">
        <f>Expenditure!X129</f>
        <v>672544.52112749498</v>
      </c>
      <c r="Y21" s="156">
        <f>Expenditure!Y129</f>
        <v>0</v>
      </c>
      <c r="Z21" s="156">
        <f>Expenditure!Z129</f>
        <v>0</v>
      </c>
      <c r="AA21" s="156">
        <f>Expenditure!AA129</f>
        <v>144116.68309874891</v>
      </c>
      <c r="AB21" s="156">
        <f>Expenditure!AB129</f>
        <v>192155.57746499858</v>
      </c>
      <c r="AC21" s="156">
        <f>Expenditure!AC129</f>
        <v>944764.92253624287</v>
      </c>
      <c r="AD21" s="156">
        <f>Expenditure!AD129</f>
        <v>256207.4366199981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719996</v>
      </c>
      <c r="AQ21" s="156">
        <f>Expenditure!AQ129</f>
        <v>0</v>
      </c>
      <c r="AR21" s="74"/>
      <c r="AS21" s="73"/>
      <c r="AT21" s="42"/>
    </row>
    <row r="22" spans="1:46" x14ac:dyDescent="0.3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890000.00000000058</v>
      </c>
      <c r="K22" s="152">
        <f>Expenditure!K130</f>
        <v>7541550.8537879996</v>
      </c>
      <c r="L22" s="152">
        <f>Expenditure!L130</f>
        <v>4343890.9775108574</v>
      </c>
      <c r="M22" s="152">
        <f>Expenditure!M130</f>
        <v>5807175.2116978895</v>
      </c>
      <c r="N22" s="152">
        <f>Expenditure!N130</f>
        <v>832869.88832698367</v>
      </c>
      <c r="O22" s="152">
        <f>Expenditure!O130</f>
        <v>1802011.5489726502</v>
      </c>
      <c r="P22" s="152">
        <f>Expenditure!P130</f>
        <v>174921.78432929626</v>
      </c>
      <c r="Q22" s="152">
        <f>Expenditure!Q130</f>
        <v>1311913.3824697221</v>
      </c>
      <c r="R22" s="152">
        <f>Expenditure!R130</f>
        <v>1428527.9053559194</v>
      </c>
      <c r="S22" s="152">
        <f>Expenditure!S130</f>
        <v>2798748.5492687407</v>
      </c>
      <c r="T22" s="152">
        <f>Expenditure!T130</f>
        <v>553918.98370943824</v>
      </c>
      <c r="U22" s="152">
        <f>Expenditure!U130</f>
        <v>291536.30721549381</v>
      </c>
      <c r="V22" s="152">
        <f>Expenditure!V130</f>
        <v>204075.41505084565</v>
      </c>
      <c r="W22" s="152">
        <f>Expenditure!W130</f>
        <v>349843.56865859253</v>
      </c>
      <c r="X22" s="152">
        <f>Expenditure!X130</f>
        <v>1224452.4903050738</v>
      </c>
      <c r="Y22" s="152">
        <f>Expenditure!Y130</f>
        <v>0</v>
      </c>
      <c r="Z22" s="152">
        <f>Expenditure!Z130</f>
        <v>0</v>
      </c>
      <c r="AA22" s="152">
        <f>Expenditure!AA130</f>
        <v>262382.67649394437</v>
      </c>
      <c r="AB22" s="152">
        <f>Expenditure!AB130</f>
        <v>349843.56865859253</v>
      </c>
      <c r="AC22" s="152">
        <f>Expenditure!AC130</f>
        <v>1720064.212571413</v>
      </c>
      <c r="AD22" s="152">
        <f>Expenditure!AD130</f>
        <v>466458.09154479008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x14ac:dyDescent="0.3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4949684.34005614</v>
      </c>
      <c r="L23" s="152">
        <f>Expenditure!L131</f>
        <v>1071004.7616621684</v>
      </c>
      <c r="M23" s="152">
        <f>Expenditure!M131</f>
        <v>479067.46562606626</v>
      </c>
      <c r="N23" s="152">
        <f>Expenditure!N131</f>
        <v>2714375.9028411033</v>
      </c>
      <c r="O23" s="152">
        <f>Expenditure!O131</f>
        <v>-657.16956374799838</v>
      </c>
      <c r="P23" s="152">
        <f>Expenditure!P131</f>
        <v>43127.708523308793</v>
      </c>
      <c r="Q23" s="152">
        <f>Expenditure!Q131</f>
        <v>323457.81392481591</v>
      </c>
      <c r="R23" s="152">
        <f>Expenditure!R131</f>
        <v>352209.61960702174</v>
      </c>
      <c r="S23" s="152">
        <f>Expenditure!S131</f>
        <v>690043.3363729408</v>
      </c>
      <c r="T23" s="152">
        <f>Expenditure!T131</f>
        <v>136571.07699047783</v>
      </c>
      <c r="U23" s="152">
        <f>Expenditure!U131</f>
        <v>71879.514205514657</v>
      </c>
      <c r="V23" s="152">
        <f>Expenditure!V131</f>
        <v>50315.659943860257</v>
      </c>
      <c r="W23" s="152">
        <f>Expenditure!W131</f>
        <v>86255.417046617586</v>
      </c>
      <c r="X23" s="152">
        <f>Expenditure!X131</f>
        <v>301893.95966316154</v>
      </c>
      <c r="Y23" s="152">
        <f>Expenditure!Y131</f>
        <v>0</v>
      </c>
      <c r="Z23" s="152">
        <f>Expenditure!Z131</f>
        <v>0</v>
      </c>
      <c r="AA23" s="152">
        <f>Expenditure!AA131</f>
        <v>64691.562784963178</v>
      </c>
      <c r="AB23" s="152">
        <f>Expenditure!AB131</f>
        <v>86255.417046617586</v>
      </c>
      <c r="AC23" s="152">
        <f>Expenditure!AC131</f>
        <v>424089.13381253637</v>
      </c>
      <c r="AD23" s="152">
        <f>Expenditure!AD131</f>
        <v>115007.22272882344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x14ac:dyDescent="0.3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1160000.0000000002</v>
      </c>
      <c r="K24" s="152">
        <f>Expenditure!K132</f>
        <v>14720209.476768535</v>
      </c>
      <c r="L24" s="152">
        <f>Expenditure!L132</f>
        <v>3826969.7087840694</v>
      </c>
      <c r="M24" s="152">
        <f>Expenditure!M132</f>
        <v>2782527.9650780191</v>
      </c>
      <c r="N24" s="152">
        <f>Expenditure!N132</f>
        <v>851368.72092327662</v>
      </c>
      <c r="O24" s="152">
        <f>Expenditure!O132</f>
        <v>2117547.8805318973</v>
      </c>
      <c r="P24" s="152">
        <f>Expenditure!P132</f>
        <v>154106.16276982831</v>
      </c>
      <c r="Q24" s="152">
        <f>Expenditure!Q132</f>
        <v>1155796.2207737123</v>
      </c>
      <c r="R24" s="152">
        <f>Expenditure!R132</f>
        <v>1258533.6626202643</v>
      </c>
      <c r="S24" s="152">
        <f>Expenditure!S132</f>
        <v>2465698.6043172535</v>
      </c>
      <c r="T24" s="152">
        <f>Expenditure!T132</f>
        <v>488002.84877112298</v>
      </c>
      <c r="U24" s="152">
        <f>Expenditure!U132</f>
        <v>256843.6046163805</v>
      </c>
      <c r="V24" s="152">
        <f>Expenditure!V132</f>
        <v>179790.52323146636</v>
      </c>
      <c r="W24" s="152">
        <f>Expenditure!W132</f>
        <v>308212.32553965662</v>
      </c>
      <c r="X24" s="152">
        <f>Expenditure!X132</f>
        <v>1078743.139388798</v>
      </c>
      <c r="Y24" s="152">
        <f>Expenditure!Y132</f>
        <v>0</v>
      </c>
      <c r="Z24" s="152">
        <f>Expenditure!Z132</f>
        <v>0</v>
      </c>
      <c r="AA24" s="152">
        <f>Expenditure!AA132</f>
        <v>231159.24415474242</v>
      </c>
      <c r="AB24" s="152">
        <f>Expenditure!AB132</f>
        <v>308212.32553965662</v>
      </c>
      <c r="AC24" s="152">
        <f>Expenditure!AC132</f>
        <v>1515377.2672366446</v>
      </c>
      <c r="AD24" s="152">
        <f>Expenditure!AD132</f>
        <v>410949.76738620881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x14ac:dyDescent="0.3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4900000</v>
      </c>
      <c r="K25" s="162">
        <f>Expenditure!K133</f>
        <v>13146272.351747425</v>
      </c>
      <c r="L25" s="162">
        <f>Expenditure!L133</f>
        <v>3272202.7985191746</v>
      </c>
      <c r="M25" s="162">
        <f>Expenditure!M133</f>
        <v>1241572.018682624</v>
      </c>
      <c r="N25" s="162">
        <f>Expenditure!N133</f>
        <v>2143922.1852150229</v>
      </c>
      <c r="O25" s="162">
        <f>Expenditure!O133</f>
        <v>391322.30665870052</v>
      </c>
      <c r="P25" s="162">
        <f>Expenditure!P133</f>
        <v>131766.55564506742</v>
      </c>
      <c r="Q25" s="162">
        <f>Expenditure!Q133</f>
        <v>988249.16733800573</v>
      </c>
      <c r="R25" s="162">
        <f>Expenditure!R133</f>
        <v>1076093.5377680503</v>
      </c>
      <c r="S25" s="162">
        <f>Expenditure!S133</f>
        <v>2108264.8903210792</v>
      </c>
      <c r="T25" s="162">
        <f>Expenditure!T133</f>
        <v>417260.75954271352</v>
      </c>
      <c r="U25" s="162">
        <f>Expenditure!U133</f>
        <v>219610.92607511237</v>
      </c>
      <c r="V25" s="162">
        <f>Expenditure!V133</f>
        <v>153727.64825257866</v>
      </c>
      <c r="W25" s="162">
        <f>Expenditure!W133</f>
        <v>263533.11129013484</v>
      </c>
      <c r="X25" s="162">
        <f>Expenditure!X133</f>
        <v>922365.88951547199</v>
      </c>
      <c r="Y25" s="162">
        <f>Expenditure!Y133</f>
        <v>0</v>
      </c>
      <c r="Z25" s="162">
        <f>Expenditure!Z133</f>
        <v>0</v>
      </c>
      <c r="AA25" s="162">
        <f>Expenditure!AA133</f>
        <v>197649.8334676011</v>
      </c>
      <c r="AB25" s="162">
        <f>Expenditure!AB133</f>
        <v>263533.11129013484</v>
      </c>
      <c r="AC25" s="162">
        <f>Expenditure!AC133</f>
        <v>1295704.4638431629</v>
      </c>
      <c r="AD25" s="162">
        <f>Expenditure!AD133</f>
        <v>351377.48172017979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 x14ac:dyDescent="0.3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x14ac:dyDescent="0.3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x14ac:dyDescent="0.3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4139701.8364493581</v>
      </c>
      <c r="L28" s="156">
        <f>Expenditure!L136</f>
        <v>2440873.1874368787</v>
      </c>
      <c r="M28" s="156">
        <f>Expenditure!M136</f>
        <v>3193713.4179291232</v>
      </c>
      <c r="N28" s="156">
        <f>Expenditure!N136</f>
        <v>458200.77160520153</v>
      </c>
      <c r="O28" s="156">
        <f>Expenditure!O136</f>
        <v>989741.72128319833</v>
      </c>
      <c r="P28" s="156">
        <f>Expenditure!P136</f>
        <v>98290.195467256868</v>
      </c>
      <c r="Q28" s="156">
        <f>Expenditure!Q136</f>
        <v>737176.46600442647</v>
      </c>
      <c r="R28" s="156">
        <f>Expenditure!R136</f>
        <v>802703.26298259757</v>
      </c>
      <c r="S28" s="156">
        <f>Expenditure!S136</f>
        <v>1572643.1274761101</v>
      </c>
      <c r="T28" s="156">
        <f>Expenditure!T136</f>
        <v>311252.28564631339</v>
      </c>
      <c r="U28" s="156">
        <f>Expenditure!U136</f>
        <v>163816.9924454281</v>
      </c>
      <c r="V28" s="156">
        <f>Expenditure!V136</f>
        <v>114671.89471179967</v>
      </c>
      <c r="W28" s="156">
        <f>Expenditure!W136</f>
        <v>196580.39093451374</v>
      </c>
      <c r="X28" s="156">
        <f>Expenditure!X136</f>
        <v>688031.368270798</v>
      </c>
      <c r="Y28" s="156">
        <f>Expenditure!Y136</f>
        <v>0</v>
      </c>
      <c r="Z28" s="156">
        <f>Expenditure!Z136</f>
        <v>0</v>
      </c>
      <c r="AA28" s="156">
        <f>Expenditure!AA136</f>
        <v>147435.29320088527</v>
      </c>
      <c r="AB28" s="156">
        <f>Expenditure!AB136</f>
        <v>196580.39093451374</v>
      </c>
      <c r="AC28" s="156">
        <f>Expenditure!AC136</f>
        <v>966520.25542802562</v>
      </c>
      <c r="AD28" s="156">
        <f>Expenditure!AD136</f>
        <v>262107.18791268498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719996</v>
      </c>
      <c r="AQ28" s="156">
        <f>Expenditure!AQ136</f>
        <v>0</v>
      </c>
      <c r="AR28" s="74"/>
      <c r="AS28" s="73"/>
      <c r="AT28" s="42"/>
    </row>
    <row r="29" spans="1:46" x14ac:dyDescent="0.3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890000.00000000058</v>
      </c>
      <c r="K29" s="152">
        <f>Expenditure!K137</f>
        <v>7536851.559303673</v>
      </c>
      <c r="L29" s="152">
        <f>Expenditure!L137</f>
        <v>4443918.8172486685</v>
      </c>
      <c r="M29" s="152">
        <f>Expenditure!M137</f>
        <v>5814559.8173161168</v>
      </c>
      <c r="N29" s="152">
        <f>Expenditure!N137</f>
        <v>834212.54389393423</v>
      </c>
      <c r="O29" s="152">
        <f>Expenditure!O137</f>
        <v>1801950.171792869</v>
      </c>
      <c r="P29" s="152">
        <f>Expenditure!P137</f>
        <v>178949.75103014772</v>
      </c>
      <c r="Q29" s="152">
        <f>Expenditure!Q137</f>
        <v>1342123.1327261077</v>
      </c>
      <c r="R29" s="152">
        <f>Expenditure!R137</f>
        <v>1461422.9667462059</v>
      </c>
      <c r="S29" s="152">
        <f>Expenditure!S137</f>
        <v>2863196.0164823639</v>
      </c>
      <c r="T29" s="152">
        <f>Expenditure!T137</f>
        <v>566674.21159546776</v>
      </c>
      <c r="U29" s="152">
        <f>Expenditure!U137</f>
        <v>298249.58505024615</v>
      </c>
      <c r="V29" s="152">
        <f>Expenditure!V137</f>
        <v>208774.70953517233</v>
      </c>
      <c r="W29" s="152">
        <f>Expenditure!W137</f>
        <v>357899.50206029543</v>
      </c>
      <c r="X29" s="152">
        <f>Expenditure!X137</f>
        <v>1252648.257211034</v>
      </c>
      <c r="Y29" s="152">
        <f>Expenditure!Y137</f>
        <v>0</v>
      </c>
      <c r="Z29" s="152">
        <f>Expenditure!Z137</f>
        <v>0</v>
      </c>
      <c r="AA29" s="152">
        <f>Expenditure!AA137</f>
        <v>268424.62654522154</v>
      </c>
      <c r="AB29" s="152">
        <f>Expenditure!AB137</f>
        <v>357899.50206029543</v>
      </c>
      <c r="AC29" s="152">
        <f>Expenditure!AC137</f>
        <v>1759672.5517964521</v>
      </c>
      <c r="AD29" s="152">
        <f>Expenditure!AD137</f>
        <v>477199.33608039387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x14ac:dyDescent="0.3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4948525.7090510754</v>
      </c>
      <c r="L30" s="152">
        <f>Expenditure!L138</f>
        <v>1095667.0501985541</v>
      </c>
      <c r="M30" s="152">
        <f>Expenditure!M138</f>
        <v>480888.17149116856</v>
      </c>
      <c r="N30" s="152">
        <f>Expenditure!N138</f>
        <v>2714706.9402711214</v>
      </c>
      <c r="O30" s="152">
        <f>Expenditure!O138</f>
        <v>-672.30236798813144</v>
      </c>
      <c r="P30" s="152">
        <f>Expenditure!P138</f>
        <v>44120.820813364597</v>
      </c>
      <c r="Q30" s="152">
        <f>Expenditure!Q138</f>
        <v>330906.15610023448</v>
      </c>
      <c r="R30" s="152">
        <f>Expenditure!R138</f>
        <v>360320.0366424775</v>
      </c>
      <c r="S30" s="152">
        <f>Expenditure!S138</f>
        <v>705933.13301383366</v>
      </c>
      <c r="T30" s="152">
        <f>Expenditure!T138</f>
        <v>139715.93257565456</v>
      </c>
      <c r="U30" s="152">
        <f>Expenditure!U138</f>
        <v>73534.701355607656</v>
      </c>
      <c r="V30" s="152">
        <f>Expenditure!V138</f>
        <v>51474.290948925365</v>
      </c>
      <c r="W30" s="152">
        <f>Expenditure!W138</f>
        <v>88241.641626729193</v>
      </c>
      <c r="X30" s="152">
        <f>Expenditure!X138</f>
        <v>308845.74569355219</v>
      </c>
      <c r="Y30" s="152">
        <f>Expenditure!Y138</f>
        <v>0</v>
      </c>
      <c r="Z30" s="152">
        <f>Expenditure!Z138</f>
        <v>0</v>
      </c>
      <c r="AA30" s="152">
        <f>Expenditure!AA138</f>
        <v>66181.231220046888</v>
      </c>
      <c r="AB30" s="152">
        <f>Expenditure!AB138</f>
        <v>88241.641626729193</v>
      </c>
      <c r="AC30" s="152">
        <f>Expenditure!AC138</f>
        <v>433854.73799808515</v>
      </c>
      <c r="AD30" s="152">
        <f>Expenditure!AD138</f>
        <v>117655.52216897225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x14ac:dyDescent="0.3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1160000.0000000002</v>
      </c>
      <c r="K31" s="152">
        <f>Expenditure!K139</f>
        <v>14716069.396426443</v>
      </c>
      <c r="L31" s="152">
        <f>Expenditure!L139</f>
        <v>3915094.2760656965</v>
      </c>
      <c r="M31" s="152">
        <f>Expenditure!M139</f>
        <v>2789033.805615589</v>
      </c>
      <c r="N31" s="152">
        <f>Expenditure!N139</f>
        <v>852551.6010210166</v>
      </c>
      <c r="O31" s="152">
        <f>Expenditure!O139</f>
        <v>2117493.8072116761</v>
      </c>
      <c r="P31" s="152">
        <f>Expenditure!P139</f>
        <v>157654.80306304817</v>
      </c>
      <c r="Q31" s="152">
        <f>Expenditure!Q139</f>
        <v>1182411.0229728613</v>
      </c>
      <c r="R31" s="152">
        <f>Expenditure!R139</f>
        <v>1287514.2250148931</v>
      </c>
      <c r="S31" s="152">
        <f>Expenditure!S139</f>
        <v>2522476.8490087711</v>
      </c>
      <c r="T31" s="152">
        <f>Expenditure!T139</f>
        <v>499240.20969965257</v>
      </c>
      <c r="U31" s="152">
        <f>Expenditure!U139</f>
        <v>262758.00510508032</v>
      </c>
      <c r="V31" s="152">
        <f>Expenditure!V139</f>
        <v>183930.6035735562</v>
      </c>
      <c r="W31" s="152">
        <f>Expenditure!W139</f>
        <v>315309.60612609633</v>
      </c>
      <c r="X31" s="152">
        <f>Expenditure!X139</f>
        <v>1103583.6214413373</v>
      </c>
      <c r="Y31" s="152">
        <f>Expenditure!Y139</f>
        <v>0</v>
      </c>
      <c r="Z31" s="152">
        <f>Expenditure!Z139</f>
        <v>0</v>
      </c>
      <c r="AA31" s="152">
        <f>Expenditure!AA139</f>
        <v>236482.20459457222</v>
      </c>
      <c r="AB31" s="152">
        <f>Expenditure!AB139</f>
        <v>315309.60612609633</v>
      </c>
      <c r="AC31" s="152">
        <f>Expenditure!AC139</f>
        <v>1550272.2301199734</v>
      </c>
      <c r="AD31" s="152">
        <f>Expenditure!AD139</f>
        <v>420412.80816812848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x14ac:dyDescent="0.3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4900000</v>
      </c>
      <c r="K32" s="162">
        <f>Expenditure!K140</f>
        <v>13158851.498769457</v>
      </c>
      <c r="L32" s="162">
        <f>Expenditure!L140</f>
        <v>3004446.6690502022</v>
      </c>
      <c r="M32" s="162">
        <f>Expenditure!M140</f>
        <v>1221804.7876480019</v>
      </c>
      <c r="N32" s="162">
        <f>Expenditure!N140</f>
        <v>2140328.1432087277</v>
      </c>
      <c r="O32" s="162">
        <f>Expenditure!O140</f>
        <v>391486.6020802455</v>
      </c>
      <c r="P32" s="162">
        <f>Expenditure!P140</f>
        <v>120984.42962618264</v>
      </c>
      <c r="Q32" s="162">
        <f>Expenditure!Q140</f>
        <v>907383.22219636978</v>
      </c>
      <c r="R32" s="162">
        <f>Expenditure!R140</f>
        <v>988039.50861382473</v>
      </c>
      <c r="S32" s="162">
        <f>Expenditure!S140</f>
        <v>1935750.8740189227</v>
      </c>
      <c r="T32" s="162">
        <f>Expenditure!T140</f>
        <v>383117.3604829117</v>
      </c>
      <c r="U32" s="162">
        <f>Expenditure!U140</f>
        <v>201640.71604363772</v>
      </c>
      <c r="V32" s="162">
        <f>Expenditure!V140</f>
        <v>141148.50123054642</v>
      </c>
      <c r="W32" s="162">
        <f>Expenditure!W140</f>
        <v>241968.85925236528</v>
      </c>
      <c r="X32" s="162">
        <f>Expenditure!X140</f>
        <v>846891.00738327845</v>
      </c>
      <c r="Y32" s="162">
        <f>Expenditure!Y140</f>
        <v>0</v>
      </c>
      <c r="Z32" s="162">
        <f>Expenditure!Z140</f>
        <v>0</v>
      </c>
      <c r="AA32" s="162">
        <f>Expenditure!AA140</f>
        <v>181476.64443927392</v>
      </c>
      <c r="AB32" s="162">
        <f>Expenditure!AB140</f>
        <v>241968.85925236528</v>
      </c>
      <c r="AC32" s="162">
        <f>Expenditure!AC140</f>
        <v>1189680.2246574624</v>
      </c>
      <c r="AD32" s="162">
        <f>Expenditure!AD140</f>
        <v>322625.14566982037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 x14ac:dyDescent="0.3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3">
      <c r="A34" s="73"/>
      <c r="B34" s="101"/>
      <c r="C34" s="110" t="s">
        <v>641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 x14ac:dyDescent="0.3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x14ac:dyDescent="0.3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 x14ac:dyDescent="0.3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3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574</v>
      </c>
      <c r="AT38" s="42"/>
    </row>
    <row r="39" spans="1:46" x14ac:dyDescent="0.3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3">
      <c r="A40" s="73"/>
      <c r="B40" s="101"/>
      <c r="C40" s="110" t="s">
        <v>642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 x14ac:dyDescent="0.3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3">
      <c r="A42" s="115"/>
      <c r="B42" s="73"/>
      <c r="C42" s="73"/>
      <c r="D42" s="109"/>
      <c r="E42" s="112" t="s">
        <v>553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574</v>
      </c>
      <c r="AT42" s="42"/>
    </row>
    <row r="43" spans="1:46" x14ac:dyDescent="0.3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8993729.8829620909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 x14ac:dyDescent="0.3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15063380.547849108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 x14ac:dyDescent="0.3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4564131.811881884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 x14ac:dyDescent="0.3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11981046.128394486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 x14ac:dyDescent="0.3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9371467.6289124377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 x14ac:dyDescent="0.3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3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49973756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575</v>
      </c>
      <c r="AT49" s="42"/>
    </row>
    <row r="50" spans="1:46" x14ac:dyDescent="0.3">
      <c r="A50" s="73"/>
      <c r="B50" s="73"/>
      <c r="C50" s="73"/>
      <c r="D50" s="73"/>
      <c r="E50" s="115" t="s">
        <v>487</v>
      </c>
      <c r="F50" s="73"/>
      <c r="G50" s="115" t="s">
        <v>470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3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x14ac:dyDescent="0.3">
      <c r="A52" s="115"/>
      <c r="B52" s="73"/>
      <c r="C52" s="73"/>
      <c r="D52" s="73"/>
      <c r="E52" s="112" t="s">
        <v>554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574</v>
      </c>
      <c r="AT52" s="42"/>
    </row>
    <row r="53" spans="1:46" x14ac:dyDescent="0.3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9106209.6217089221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 x14ac:dyDescent="0.3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15268164.15977494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 x14ac:dyDescent="0.3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4614622.0807717871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 x14ac:dyDescent="0.3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12161460.573359368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 x14ac:dyDescent="0.3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8823299.5643849913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 x14ac:dyDescent="0.3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 x14ac:dyDescent="0.3">
      <c r="A59" s="115"/>
      <c r="B59" s="73"/>
      <c r="C59" s="73"/>
      <c r="D59" s="73"/>
      <c r="E59" s="115" t="s">
        <v>527</v>
      </c>
      <c r="F59" s="73"/>
      <c r="G59" s="115" t="str">
        <f>Expenditure!G$19</f>
        <v>£ per year</v>
      </c>
      <c r="H59" s="130">
        <f>SUM(H53:H57)</f>
        <v>49973756.000000007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575</v>
      </c>
      <c r="AT59" s="42"/>
    </row>
    <row r="60" spans="1:46" x14ac:dyDescent="0.3">
      <c r="A60" s="73"/>
      <c r="B60" s="73"/>
      <c r="C60" s="73"/>
      <c r="D60" s="73"/>
      <c r="E60" s="115" t="s">
        <v>528</v>
      </c>
      <c r="F60" s="73"/>
      <c r="G60" s="115" t="s">
        <v>470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 x14ac:dyDescent="0.3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s="17" customFormat="1" x14ac:dyDescent="0.3">
      <c r="A62" s="73"/>
      <c r="B62" s="73"/>
      <c r="C62" s="73"/>
      <c r="D62" s="73"/>
      <c r="E62" s="115" t="s">
        <v>761</v>
      </c>
      <c r="F62" s="73"/>
      <c r="G62" s="115" t="str">
        <f>Expenditure!G$19</f>
        <v>£ per year</v>
      </c>
      <c r="H62" s="130">
        <f>ABS(H49 - H59)</f>
        <v>7.4505805969238281E-9</v>
      </c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3"/>
      <c r="AT62" s="42"/>
    </row>
    <row r="63" spans="1:46" x14ac:dyDescent="0.3">
      <c r="A63" s="73"/>
      <c r="B63" s="73"/>
      <c r="C63" s="73"/>
      <c r="D63" s="73"/>
      <c r="E63" s="115" t="s">
        <v>275</v>
      </c>
      <c r="F63" s="73"/>
      <c r="G63" s="115" t="s">
        <v>231</v>
      </c>
      <c r="H63" s="136">
        <f>IF(ABS(H62) &lt; 10^-'Fixed inputs'!H$407,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74"/>
      <c r="AS63" s="73"/>
      <c r="AT63" s="42"/>
    </row>
    <row r="64" spans="1:46" x14ac:dyDescent="0.3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3"/>
      <c r="AT64" s="42"/>
    </row>
    <row r="65" spans="1:46" x14ac:dyDescent="0.3">
      <c r="A65" s="73"/>
      <c r="B65" s="101"/>
      <c r="C65" s="110" t="s">
        <v>643</v>
      </c>
      <c r="D65" s="110"/>
      <c r="E65" s="110"/>
      <c r="F65" s="110"/>
      <c r="G65" s="110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0"/>
      <c r="AT65" s="42"/>
    </row>
    <row r="66" spans="1:46" x14ac:dyDescent="0.3">
      <c r="A66" s="73"/>
      <c r="B66" s="73"/>
      <c r="C66" s="109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3"/>
      <c r="AT66" s="42"/>
    </row>
    <row r="67" spans="1:46" x14ac:dyDescent="0.3">
      <c r="A67" s="115"/>
      <c r="B67" s="73"/>
      <c r="C67" s="73"/>
      <c r="D67" s="109"/>
      <c r="E67" s="112" t="s">
        <v>274</v>
      </c>
      <c r="F67" s="73"/>
      <c r="G67" s="73"/>
      <c r="H67" s="74"/>
      <c r="I67" s="132" t="s">
        <v>314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115" t="s">
        <v>575</v>
      </c>
      <c r="AT67" s="42"/>
    </row>
    <row r="68" spans="1:46" x14ac:dyDescent="0.3">
      <c r="A68" s="73"/>
      <c r="B68" s="73"/>
      <c r="C68" s="73"/>
      <c r="D68" s="73"/>
      <c r="E68" s="73"/>
      <c r="F68" s="113" t="s">
        <v>287</v>
      </c>
      <c r="G68" s="113" t="s">
        <v>44</v>
      </c>
      <c r="H68" s="153">
        <f>IF(H$50, H43 / H$49, 0)</f>
        <v>0.17996905981935982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 x14ac:dyDescent="0.3">
      <c r="A69" s="73"/>
      <c r="B69" s="73"/>
      <c r="C69" s="73"/>
      <c r="D69" s="73"/>
      <c r="E69" s="73"/>
      <c r="F69" s="115" t="s">
        <v>288</v>
      </c>
      <c r="G69" s="115" t="s">
        <v>44</v>
      </c>
      <c r="H69" s="154">
        <f>IF(H$50, H44 / H$49, 0)</f>
        <v>0.3014258233431385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 x14ac:dyDescent="0.3">
      <c r="A70" s="73"/>
      <c r="B70" s="73"/>
      <c r="C70" s="73"/>
      <c r="D70" s="73"/>
      <c r="E70" s="73"/>
      <c r="F70" s="115" t="s">
        <v>289</v>
      </c>
      <c r="G70" s="115" t="s">
        <v>44</v>
      </c>
      <c r="H70" s="154">
        <f>IF(H$50, H45 / H$49, 0)</f>
        <v>9.133057382922917E-2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 x14ac:dyDescent="0.3">
      <c r="A71" s="73"/>
      <c r="B71" s="73"/>
      <c r="C71" s="73"/>
      <c r="D71" s="73"/>
      <c r="E71" s="73"/>
      <c r="F71" s="115" t="s">
        <v>290</v>
      </c>
      <c r="G71" s="115" t="s">
        <v>44</v>
      </c>
      <c r="H71" s="154">
        <f>IF(H$50, H46 / H$49, 0)</f>
        <v>0.23974676084772348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 x14ac:dyDescent="0.3">
      <c r="A72" s="73"/>
      <c r="B72" s="73"/>
      <c r="C72" s="73"/>
      <c r="D72" s="73"/>
      <c r="E72" s="73"/>
      <c r="F72" s="117" t="s">
        <v>291</v>
      </c>
      <c r="G72" s="117" t="s">
        <v>44</v>
      </c>
      <c r="H72" s="155">
        <f>IF(H$50, H47 / H$49, 0)</f>
        <v>0.18752778216054919</v>
      </c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74"/>
      <c r="AS72" s="73"/>
      <c r="AT72" s="42"/>
    </row>
    <row r="73" spans="1:46" x14ac:dyDescent="0.3">
      <c r="A73" s="73"/>
      <c r="B73" s="73"/>
      <c r="C73" s="73"/>
      <c r="D73" s="73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3">
      <c r="A74" s="73"/>
      <c r="B74" s="73"/>
      <c r="C74" s="73"/>
      <c r="D74" s="73"/>
      <c r="E74" s="115" t="s">
        <v>239</v>
      </c>
      <c r="F74" s="73"/>
      <c r="G74" s="115" t="s">
        <v>231</v>
      </c>
      <c r="H74" s="136">
        <f>IF(SUM(H68:H72)= 1, 0, 1)</f>
        <v>0</v>
      </c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74"/>
      <c r="AS74" s="73"/>
      <c r="AT74" s="42"/>
    </row>
    <row r="75" spans="1:46" x14ac:dyDescent="0.3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3"/>
      <c r="AT75" s="42"/>
    </row>
    <row r="76" spans="1:46" x14ac:dyDescent="0.3">
      <c r="A76" s="115"/>
      <c r="B76" s="73"/>
      <c r="C76" s="73"/>
      <c r="D76" s="73"/>
      <c r="E76" s="112" t="s">
        <v>266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115" t="s">
        <v>575</v>
      </c>
      <c r="AT76" s="42"/>
    </row>
    <row r="77" spans="1:46" x14ac:dyDescent="0.3">
      <c r="A77" s="73"/>
      <c r="B77" s="73"/>
      <c r="C77" s="73"/>
      <c r="D77" s="73"/>
      <c r="E77" s="73"/>
      <c r="F77" s="113" t="s">
        <v>282</v>
      </c>
      <c r="G77" s="113" t="s">
        <v>44</v>
      </c>
      <c r="H77" s="153">
        <f>IF(H$60, H53 / H$59, 0)</f>
        <v>0.18221983598168848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3">
      <c r="A78" s="73"/>
      <c r="B78" s="73"/>
      <c r="C78" s="73"/>
      <c r="D78" s="73"/>
      <c r="E78" s="73"/>
      <c r="F78" s="115" t="s">
        <v>283</v>
      </c>
      <c r="G78" s="115" t="s">
        <v>44</v>
      </c>
      <c r="H78" s="154">
        <f>IF(H$60, H54 / H$59, 0)</f>
        <v>0.30552364644704588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3">
      <c r="A79" s="73"/>
      <c r="B79" s="73"/>
      <c r="C79" s="73"/>
      <c r="D79" s="73"/>
      <c r="E79" s="73"/>
      <c r="F79" s="115" t="s">
        <v>284</v>
      </c>
      <c r="G79" s="115" t="s">
        <v>44</v>
      </c>
      <c r="H79" s="154">
        <f>IF(H$60, H55 / H$59, 0)</f>
        <v>9.2340909512020397E-2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 x14ac:dyDescent="0.3">
      <c r="A80" s="73"/>
      <c r="B80" s="73"/>
      <c r="C80" s="73"/>
      <c r="D80" s="73"/>
      <c r="E80" s="73"/>
      <c r="F80" s="115" t="s">
        <v>285</v>
      </c>
      <c r="G80" s="115" t="s">
        <v>44</v>
      </c>
      <c r="H80" s="154">
        <f>IF(H$60, H56 / H$59, 0)</f>
        <v>0.24335694466030064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 x14ac:dyDescent="0.3">
      <c r="A81" s="73"/>
      <c r="B81" s="73"/>
      <c r="C81" s="73"/>
      <c r="D81" s="73"/>
      <c r="E81" s="73"/>
      <c r="F81" s="117" t="s">
        <v>286</v>
      </c>
      <c r="G81" s="117" t="s">
        <v>44</v>
      </c>
      <c r="H81" s="155">
        <f>IF(H$60, H57 / H$59, 0)</f>
        <v>0.17655866339894463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3">
      <c r="A82" s="73"/>
      <c r="B82" s="73"/>
      <c r="C82" s="73"/>
      <c r="D82" s="73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3"/>
      <c r="AT82" s="42"/>
    </row>
    <row r="83" spans="1:46" x14ac:dyDescent="0.3">
      <c r="A83" s="73"/>
      <c r="B83" s="73"/>
      <c r="C83" s="73"/>
      <c r="D83" s="73"/>
      <c r="E83" s="115" t="s">
        <v>239</v>
      </c>
      <c r="F83" s="73"/>
      <c r="G83" s="115" t="s">
        <v>231</v>
      </c>
      <c r="H83" s="136">
        <f>IF(SUM(H77:H81)= 1, 0, 1)</f>
        <v>0</v>
      </c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74"/>
      <c r="AS83" s="73"/>
      <c r="AT83" s="42"/>
    </row>
    <row r="84" spans="1:46" x14ac:dyDescent="0.3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3"/>
      <c r="AT84" s="42"/>
    </row>
    <row r="85" spans="1:46" x14ac:dyDescent="0.3">
      <c r="A85" s="73"/>
      <c r="B85" s="107" t="s">
        <v>242</v>
      </c>
      <c r="C85" s="107"/>
      <c r="D85" s="107"/>
      <c r="E85" s="107"/>
      <c r="F85" s="107"/>
      <c r="G85" s="107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7"/>
      <c r="AT85" s="42"/>
    </row>
    <row r="86" spans="1:46" x14ac:dyDescent="0.3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3">
      <c r="A87" s="73"/>
      <c r="B87" s="73"/>
      <c r="C87" s="109"/>
      <c r="D87" s="109"/>
      <c r="E87" s="115" t="s">
        <v>232</v>
      </c>
      <c r="F87" s="73"/>
      <c r="G87" s="115" t="s">
        <v>231</v>
      </c>
      <c r="H87" s="159">
        <f>H63 + H74 + H83</f>
        <v>0</v>
      </c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74"/>
      <c r="AS87" s="73"/>
      <c r="AT87" s="42"/>
    </row>
    <row r="88" spans="1:46" x14ac:dyDescent="0.3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3">
      <c r="A89" s="73"/>
      <c r="B89" s="107" t="s">
        <v>30</v>
      </c>
      <c r="C89" s="107"/>
      <c r="D89" s="107"/>
      <c r="E89" s="107"/>
      <c r="F89" s="107"/>
      <c r="G89" s="107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7"/>
      <c r="AT89" s="42"/>
    </row>
  </sheetData>
  <sheetProtection sheet="1" objects="1"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75047ED044E4AB8AE8CA3D9B75ECA" ma:contentTypeVersion="2" ma:contentTypeDescription="Create a new document." ma:contentTypeScope="" ma:versionID="05721c098920905ee0a7627685c8e168">
  <xsd:schema xmlns:xsd="http://www.w3.org/2001/XMLSchema" xmlns:xs="http://www.w3.org/2001/XMLSchema" xmlns:p="http://schemas.microsoft.com/office/2006/metadata/properties" xmlns:ns2="56525fcc-fd9b-4a18-b571-66fa38027e5b" targetNamespace="http://schemas.microsoft.com/office/2006/metadata/properties" ma:root="true" ma:fieldsID="738160ac3861714b7c51957dc4679198" ns2:_="">
    <xsd:import namespace="56525fcc-fd9b-4a18-b571-66fa38027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25fcc-fd9b-4a18-b571-66fa38027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D216F4-DB68-456E-90F8-ACC32EE34A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525fcc-fd9b-4a18-b571-66fa38027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19579-5AB0-45A9-ACE2-09DB8D0D6DFC}">
  <ds:schemaRefs>
    <ds:schemaRef ds:uri="df11e38d-df47-44a9-bb81-9cb5331e96c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cbf8a88-e063-4a69-82e9-42d02808f63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2019-10-31T20:54:16Z</dcterms:created>
  <dcterms:modified xsi:type="dcterms:W3CDTF">2020-12-14T07:57:06Z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0x010100F0775047ED044E4AB8AE8CA3D9B75ECA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