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lockStructure="1"/>
  <bookViews>
    <workbookView xWindow="-108" yWindow="-108" windowWidth="19416" windowHeight="10416" tabRatio="870" activeTab="5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O118" i="21" l="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35" i="39"/>
  <c r="H47" i="38"/>
  <c r="H56" i="39" l="1"/>
  <c r="H70" i="36" s="1"/>
  <c r="H49" i="38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10" i="15" l="1"/>
  <c r="H112" i="15"/>
  <c r="H109" i="15"/>
  <c r="H108" i="15"/>
  <c r="H111" i="15"/>
  <c r="H114" i="15" l="1"/>
  <c r="H116" i="15" l="1"/>
  <c r="H118" i="15" s="1"/>
  <c r="H120" i="15" s="1"/>
  <c r="H49" i="20" l="1"/>
  <c r="H124" i="15"/>
  <c r="H131" i="15" s="1"/>
  <c r="H133" i="15" s="1"/>
  <c r="H134" i="15" s="1"/>
  <c r="H138" i="15" l="1"/>
  <c r="H82" i="21" s="1"/>
  <c r="H141" i="15"/>
  <c r="H85" i="21" s="1"/>
  <c r="H139" i="15"/>
  <c r="H83" i="21" s="1"/>
  <c r="H140" i="15"/>
  <c r="H84" i="21" s="1"/>
  <c r="H137" i="15"/>
  <c r="N55" i="20"/>
  <c r="N58" i="20" s="1"/>
  <c r="H59" i="20" s="1"/>
  <c r="H60" i="20" s="1"/>
  <c r="N56" i="20"/>
  <c r="J62" i="20" l="1"/>
  <c r="L62" i="20"/>
  <c r="L45" i="22" s="1"/>
  <c r="N62" i="20"/>
  <c r="N45" i="22" s="1"/>
  <c r="K62" i="20"/>
  <c r="K45" i="22" s="1"/>
  <c r="M62" i="20"/>
  <c r="M45" i="22" s="1"/>
  <c r="H81" i="21"/>
  <c r="H143" i="15"/>
  <c r="H147" i="15" s="1"/>
  <c r="AN100" i="21"/>
  <c r="AN139" i="21" s="1"/>
  <c r="N100" i="21"/>
  <c r="N139" i="21" s="1"/>
  <c r="AI100" i="21"/>
  <c r="AI139" i="21" s="1"/>
  <c r="J100" i="21"/>
  <c r="J139" i="21" s="1"/>
  <c r="R100" i="21"/>
  <c r="R139" i="21" s="1"/>
  <c r="P100" i="21"/>
  <c r="P139" i="21" s="1"/>
  <c r="AL100" i="21"/>
  <c r="AL139" i="21" s="1"/>
  <c r="L100" i="21"/>
  <c r="L139" i="21" s="1"/>
  <c r="AO100" i="21"/>
  <c r="AO139" i="21" s="1"/>
  <c r="O100" i="21"/>
  <c r="O139" i="21" s="1"/>
  <c r="M100" i="21"/>
  <c r="M139" i="21" s="1"/>
  <c r="U100" i="21"/>
  <c r="U139" i="21" s="1"/>
  <c r="AJ100" i="21"/>
  <c r="AJ139" i="21" s="1"/>
  <c r="AQ100" i="21"/>
  <c r="AQ139" i="21" s="1"/>
  <c r="AD100" i="21"/>
  <c r="AD139" i="21" s="1"/>
  <c r="K100" i="21"/>
  <c r="K139" i="21" s="1"/>
  <c r="V100" i="21"/>
  <c r="V139" i="21" s="1"/>
  <c r="AC100" i="21"/>
  <c r="AC139" i="21" s="1"/>
  <c r="AG100" i="21"/>
  <c r="AG139" i="21" s="1"/>
  <c r="X100" i="21"/>
  <c r="X139" i="21" s="1"/>
  <c r="Z100" i="21"/>
  <c r="Z139" i="21" s="1"/>
  <c r="AP100" i="21"/>
  <c r="AP139" i="21" s="1"/>
  <c r="T100" i="21"/>
  <c r="T139" i="21" s="1"/>
  <c r="AB100" i="21"/>
  <c r="AB139" i="21" s="1"/>
  <c r="AE100" i="21"/>
  <c r="AE139" i="21" s="1"/>
  <c r="AF100" i="21"/>
  <c r="AF139" i="21" s="1"/>
  <c r="W100" i="21"/>
  <c r="W139" i="21" s="1"/>
  <c r="AA100" i="21"/>
  <c r="AA139" i="21" s="1"/>
  <c r="AH100" i="21"/>
  <c r="AH139" i="21" s="1"/>
  <c r="AM100" i="21"/>
  <c r="AM139" i="21" s="1"/>
  <c r="Q100" i="21"/>
  <c r="Q139" i="21" s="1"/>
  <c r="S100" i="21"/>
  <c r="S139" i="21" s="1"/>
  <c r="AK100" i="21"/>
  <c r="AK139" i="21" s="1"/>
  <c r="Y100" i="21"/>
  <c r="Y139" i="21" s="1"/>
  <c r="N99" i="21"/>
  <c r="N138" i="21" s="1"/>
  <c r="N30" i="38" s="1"/>
  <c r="AC99" i="21"/>
  <c r="AC138" i="21" s="1"/>
  <c r="AC30" i="38" s="1"/>
  <c r="AI99" i="21"/>
  <c r="AI138" i="21" s="1"/>
  <c r="AI30" i="38" s="1"/>
  <c r="P99" i="21"/>
  <c r="P138" i="21" s="1"/>
  <c r="P30" i="38" s="1"/>
  <c r="AE99" i="21"/>
  <c r="AE138" i="21" s="1"/>
  <c r="AE30" i="38" s="1"/>
  <c r="M99" i="21"/>
  <c r="M138" i="21" s="1"/>
  <c r="M30" i="38" s="1"/>
  <c r="S99" i="21"/>
  <c r="S138" i="21" s="1"/>
  <c r="S30" i="38" s="1"/>
  <c r="R99" i="21"/>
  <c r="R138" i="21" s="1"/>
  <c r="R30" i="38" s="1"/>
  <c r="AA99" i="21"/>
  <c r="AA138" i="21" s="1"/>
  <c r="AA30" i="38" s="1"/>
  <c r="AG99" i="21"/>
  <c r="AG138" i="21" s="1"/>
  <c r="AG30" i="38" s="1"/>
  <c r="J99" i="21"/>
  <c r="J138" i="21" s="1"/>
  <c r="J30" i="38" s="1"/>
  <c r="AD99" i="21"/>
  <c r="AD138" i="21" s="1"/>
  <c r="AD30" i="38" s="1"/>
  <c r="V99" i="21"/>
  <c r="V138" i="21" s="1"/>
  <c r="V30" i="38" s="1"/>
  <c r="AH99" i="21"/>
  <c r="AH138" i="21" s="1"/>
  <c r="AH30" i="38" s="1"/>
  <c r="K99" i="21"/>
  <c r="K138" i="21" s="1"/>
  <c r="K30" i="38" s="1"/>
  <c r="U99" i="21"/>
  <c r="U138" i="21" s="1"/>
  <c r="U30" i="38" s="1"/>
  <c r="Y99" i="21"/>
  <c r="Y138" i="21" s="1"/>
  <c r="Y30" i="38" s="1"/>
  <c r="X99" i="21"/>
  <c r="X138" i="21" s="1"/>
  <c r="X30" i="38" s="1"/>
  <c r="AL99" i="21"/>
  <c r="AL138" i="21" s="1"/>
  <c r="AL30" i="38" s="1"/>
  <c r="AJ99" i="21"/>
  <c r="AJ138" i="21" s="1"/>
  <c r="AJ30" i="38" s="1"/>
  <c r="AP99" i="21"/>
  <c r="AP138" i="21" s="1"/>
  <c r="AP30" i="38" s="1"/>
  <c r="AF99" i="21"/>
  <c r="AF138" i="21" s="1"/>
  <c r="AF30" i="38" s="1"/>
  <c r="O99" i="21"/>
  <c r="O138" i="21" s="1"/>
  <c r="O30" i="38" s="1"/>
  <c r="AK99" i="21"/>
  <c r="AK138" i="21" s="1"/>
  <c r="AK30" i="38" s="1"/>
  <c r="L99" i="21"/>
  <c r="L138" i="21" s="1"/>
  <c r="L30" i="38" s="1"/>
  <c r="Z99" i="21"/>
  <c r="Z138" i="21" s="1"/>
  <c r="Z30" i="38" s="1"/>
  <c r="AQ99" i="21"/>
  <c r="AQ138" i="21" s="1"/>
  <c r="AQ30" i="38" s="1"/>
  <c r="AB99" i="21"/>
  <c r="AB138" i="21" s="1"/>
  <c r="AB30" i="38" s="1"/>
  <c r="W99" i="21"/>
  <c r="W138" i="21" s="1"/>
  <c r="W30" i="38" s="1"/>
  <c r="Q99" i="21"/>
  <c r="Q138" i="21" s="1"/>
  <c r="Q30" i="38" s="1"/>
  <c r="AO99" i="21"/>
  <c r="AO138" i="21" s="1"/>
  <c r="AO30" i="38" s="1"/>
  <c r="T99" i="21"/>
  <c r="T138" i="21" s="1"/>
  <c r="T30" i="38" s="1"/>
  <c r="AN99" i="21"/>
  <c r="AN138" i="21" s="1"/>
  <c r="AN30" i="38" s="1"/>
  <c r="AM99" i="21"/>
  <c r="AM138" i="21" s="1"/>
  <c r="AM30" i="38" s="1"/>
  <c r="X101" i="21"/>
  <c r="X140" i="21" s="1"/>
  <c r="X32" i="38" s="1"/>
  <c r="U101" i="21"/>
  <c r="U140" i="21" s="1"/>
  <c r="U32" i="38" s="1"/>
  <c r="O101" i="21"/>
  <c r="O140" i="21" s="1"/>
  <c r="O32" i="38" s="1"/>
  <c r="M101" i="21"/>
  <c r="M140" i="21" s="1"/>
  <c r="M32" i="38" s="1"/>
  <c r="AJ101" i="21"/>
  <c r="AJ140" i="21" s="1"/>
  <c r="AJ32" i="38" s="1"/>
  <c r="AE101" i="21"/>
  <c r="AE140" i="21" s="1"/>
  <c r="AE32" i="38" s="1"/>
  <c r="AD101" i="21"/>
  <c r="AD140" i="21" s="1"/>
  <c r="AD32" i="38" s="1"/>
  <c r="AA101" i="21"/>
  <c r="AA140" i="21" s="1"/>
  <c r="AA32" i="38" s="1"/>
  <c r="AQ101" i="21"/>
  <c r="AQ140" i="21" s="1"/>
  <c r="AQ32" i="38" s="1"/>
  <c r="AC101" i="21"/>
  <c r="AC140" i="21" s="1"/>
  <c r="AC32" i="38" s="1"/>
  <c r="AL101" i="21"/>
  <c r="AL140" i="21" s="1"/>
  <c r="AL32" i="38" s="1"/>
  <c r="Q101" i="21"/>
  <c r="Q140" i="21" s="1"/>
  <c r="Q32" i="38" s="1"/>
  <c r="AB101" i="21"/>
  <c r="AB140" i="21" s="1"/>
  <c r="AB32" i="38" s="1"/>
  <c r="R101" i="21"/>
  <c r="R140" i="21" s="1"/>
  <c r="R32" i="38" s="1"/>
  <c r="W101" i="21"/>
  <c r="W140" i="21" s="1"/>
  <c r="W32" i="38" s="1"/>
  <c r="AF101" i="21"/>
  <c r="AF140" i="21" s="1"/>
  <c r="AF32" i="38" s="1"/>
  <c r="AH101" i="21"/>
  <c r="AH140" i="21" s="1"/>
  <c r="AH32" i="38" s="1"/>
  <c r="K101" i="21"/>
  <c r="K140" i="21" s="1"/>
  <c r="K32" i="38" s="1"/>
  <c r="AM101" i="21"/>
  <c r="AM140" i="21" s="1"/>
  <c r="AM32" i="38" s="1"/>
  <c r="AN101" i="21"/>
  <c r="AN140" i="21" s="1"/>
  <c r="AN32" i="38" s="1"/>
  <c r="Y101" i="21"/>
  <c r="Y140" i="21" s="1"/>
  <c r="Y32" i="38" s="1"/>
  <c r="AK101" i="21"/>
  <c r="AK140" i="21" s="1"/>
  <c r="AK32" i="38" s="1"/>
  <c r="S101" i="21"/>
  <c r="S140" i="21" s="1"/>
  <c r="S32" i="38" s="1"/>
  <c r="N101" i="21"/>
  <c r="N140" i="21" s="1"/>
  <c r="N32" i="38" s="1"/>
  <c r="Z101" i="21"/>
  <c r="Z140" i="21" s="1"/>
  <c r="Z32" i="38" s="1"/>
  <c r="AI101" i="21"/>
  <c r="AI140" i="21" s="1"/>
  <c r="AI32" i="38" s="1"/>
  <c r="T101" i="21"/>
  <c r="T140" i="21" s="1"/>
  <c r="T32" i="38" s="1"/>
  <c r="P101" i="21"/>
  <c r="P140" i="21" s="1"/>
  <c r="P32" i="38" s="1"/>
  <c r="V101" i="21"/>
  <c r="V140" i="21" s="1"/>
  <c r="V32" i="38" s="1"/>
  <c r="AO101" i="21"/>
  <c r="AO140" i="21" s="1"/>
  <c r="AO32" i="38" s="1"/>
  <c r="J101" i="21"/>
  <c r="J140" i="21" s="1"/>
  <c r="J32" i="38" s="1"/>
  <c r="AG101" i="21"/>
  <c r="AG140" i="21" s="1"/>
  <c r="AG32" i="38" s="1"/>
  <c r="L101" i="21"/>
  <c r="L140" i="21" s="1"/>
  <c r="L32" i="38" s="1"/>
  <c r="AP101" i="21"/>
  <c r="AP140" i="21" s="1"/>
  <c r="AP32" i="38" s="1"/>
  <c r="AL98" i="21"/>
  <c r="AL137" i="21" s="1"/>
  <c r="L98" i="21"/>
  <c r="L137" i="21" s="1"/>
  <c r="S98" i="21"/>
  <c r="S137" i="21" s="1"/>
  <c r="Q98" i="21"/>
  <c r="Q137" i="21" s="1"/>
  <c r="AI98" i="21"/>
  <c r="AI137" i="21" s="1"/>
  <c r="AK98" i="21"/>
  <c r="AK137" i="21" s="1"/>
  <c r="U98" i="21"/>
  <c r="U137" i="21" s="1"/>
  <c r="K98" i="21"/>
  <c r="K137" i="21" s="1"/>
  <c r="AB98" i="21"/>
  <c r="AB137" i="21" s="1"/>
  <c r="X98" i="21"/>
  <c r="X137" i="21" s="1"/>
  <c r="Y98" i="21"/>
  <c r="Y137" i="21" s="1"/>
  <c r="R98" i="21"/>
  <c r="R137" i="21" s="1"/>
  <c r="AH98" i="21"/>
  <c r="AH137" i="21" s="1"/>
  <c r="Z98" i="21"/>
  <c r="Z137" i="21" s="1"/>
  <c r="AQ98" i="21"/>
  <c r="AQ137" i="21" s="1"/>
  <c r="J98" i="21"/>
  <c r="J137" i="21" s="1"/>
  <c r="T98" i="21"/>
  <c r="T137" i="21" s="1"/>
  <c r="V98" i="21"/>
  <c r="V137" i="21" s="1"/>
  <c r="AJ98" i="21"/>
  <c r="AJ137" i="21" s="1"/>
  <c r="AN98" i="21"/>
  <c r="AN137" i="21" s="1"/>
  <c r="W98" i="21"/>
  <c r="W137" i="21" s="1"/>
  <c r="O98" i="21"/>
  <c r="O137" i="21" s="1"/>
  <c r="AA98" i="21"/>
  <c r="AA137" i="21" s="1"/>
  <c r="P98" i="21"/>
  <c r="P137" i="21" s="1"/>
  <c r="AC98" i="21"/>
  <c r="AC137" i="21" s="1"/>
  <c r="AO98" i="21"/>
  <c r="AO137" i="21" s="1"/>
  <c r="N98" i="21"/>
  <c r="N137" i="21" s="1"/>
  <c r="AF98" i="21"/>
  <c r="AF137" i="21" s="1"/>
  <c r="AD98" i="21"/>
  <c r="AD137" i="21" s="1"/>
  <c r="M98" i="21"/>
  <c r="M137" i="21" s="1"/>
  <c r="AG98" i="21"/>
  <c r="AG137" i="21" s="1"/>
  <c r="AM98" i="21"/>
  <c r="AM137" i="21" s="1"/>
  <c r="AE98" i="21"/>
  <c r="AE137" i="21" s="1"/>
  <c r="AP98" i="21"/>
  <c r="AP137" i="21" s="1"/>
  <c r="N29" i="38" l="1"/>
  <c r="N24" i="39"/>
  <c r="N30" i="39" s="1"/>
  <c r="AJ29" i="38"/>
  <c r="AJ24" i="39"/>
  <c r="AJ30" i="39" s="1"/>
  <c r="Y24" i="39"/>
  <c r="Y30" i="39" s="1"/>
  <c r="Y29" i="38"/>
  <c r="S29" i="38"/>
  <c r="S24" i="39"/>
  <c r="S30" i="39" s="1"/>
  <c r="AK22" i="39"/>
  <c r="AK28" i="39" s="1"/>
  <c r="AK31" i="38"/>
  <c r="AE22" i="39"/>
  <c r="AE28" i="39" s="1"/>
  <c r="AE31" i="38"/>
  <c r="V31" i="38"/>
  <c r="V22" i="39"/>
  <c r="V28" i="39" s="1"/>
  <c r="AO31" i="38"/>
  <c r="AO22" i="39"/>
  <c r="AO28" i="39" s="1"/>
  <c r="AN22" i="39"/>
  <c r="AN28" i="39" s="1"/>
  <c r="AN31" i="38"/>
  <c r="AP29" i="38"/>
  <c r="AP24" i="39"/>
  <c r="AP30" i="39" s="1"/>
  <c r="AO24" i="39"/>
  <c r="AO30" i="39" s="1"/>
  <c r="AO29" i="38"/>
  <c r="V29" i="38"/>
  <c r="V24" i="39"/>
  <c r="V30" i="39" s="1"/>
  <c r="X29" i="38"/>
  <c r="X24" i="39"/>
  <c r="X30" i="39" s="1"/>
  <c r="L24" i="39"/>
  <c r="L30" i="39" s="1"/>
  <c r="L29" i="38"/>
  <c r="S22" i="39"/>
  <c r="S28" i="39" s="1"/>
  <c r="S31" i="38"/>
  <c r="AB22" i="39"/>
  <c r="AB28" i="39" s="1"/>
  <c r="AB31" i="38"/>
  <c r="K31" i="38"/>
  <c r="K22" i="39"/>
  <c r="K28" i="39" s="1"/>
  <c r="L22" i="39"/>
  <c r="L28" i="39" s="1"/>
  <c r="L31" i="38"/>
  <c r="A4" i="15"/>
  <c r="H34" i="33"/>
  <c r="AE24" i="39"/>
  <c r="AE30" i="39" s="1"/>
  <c r="AE29" i="38"/>
  <c r="AC29" i="38"/>
  <c r="AC24" i="39"/>
  <c r="AC30" i="39" s="1"/>
  <c r="T29" i="38"/>
  <c r="T24" i="39"/>
  <c r="T30" i="39" s="1"/>
  <c r="AB24" i="39"/>
  <c r="AB30" i="39" s="1"/>
  <c r="AB29" i="38"/>
  <c r="AL24" i="39"/>
  <c r="AL30" i="39" s="1"/>
  <c r="AL29" i="38"/>
  <c r="Q31" i="38"/>
  <c r="Q22" i="39"/>
  <c r="Q28" i="39" s="1"/>
  <c r="T31" i="38"/>
  <c r="T22" i="39"/>
  <c r="T28" i="39" s="1"/>
  <c r="AD22" i="39"/>
  <c r="AD28" i="39" s="1"/>
  <c r="AD31" i="38"/>
  <c r="AL31" i="38"/>
  <c r="AL22" i="39"/>
  <c r="AL28" i="39" s="1"/>
  <c r="N97" i="21"/>
  <c r="N136" i="21" s="1"/>
  <c r="P97" i="21"/>
  <c r="P136" i="21" s="1"/>
  <c r="AQ97" i="21"/>
  <c r="AQ136" i="21" s="1"/>
  <c r="X97" i="21"/>
  <c r="X136" i="21" s="1"/>
  <c r="U97" i="21"/>
  <c r="U136" i="21" s="1"/>
  <c r="AE97" i="21"/>
  <c r="AE136" i="21" s="1"/>
  <c r="AD97" i="21"/>
  <c r="AD136" i="21" s="1"/>
  <c r="V97" i="21"/>
  <c r="V136" i="21" s="1"/>
  <c r="AM97" i="21"/>
  <c r="AM136" i="21" s="1"/>
  <c r="Q97" i="21"/>
  <c r="Q136" i="21" s="1"/>
  <c r="AB97" i="21"/>
  <c r="AB136" i="21" s="1"/>
  <c r="S97" i="21"/>
  <c r="S136" i="21" s="1"/>
  <c r="R97" i="21"/>
  <c r="R136" i="21" s="1"/>
  <c r="AN97" i="21"/>
  <c r="AN136" i="21" s="1"/>
  <c r="AO97" i="21"/>
  <c r="AO136" i="21" s="1"/>
  <c r="Y97" i="21"/>
  <c r="Y136" i="21" s="1"/>
  <c r="L97" i="21"/>
  <c r="L136" i="21" s="1"/>
  <c r="Z97" i="21"/>
  <c r="Z136" i="21" s="1"/>
  <c r="K97" i="21"/>
  <c r="K136" i="21" s="1"/>
  <c r="AP97" i="21"/>
  <c r="AP136" i="21" s="1"/>
  <c r="M97" i="21"/>
  <c r="M136" i="21" s="1"/>
  <c r="AC97" i="21"/>
  <c r="AC136" i="21" s="1"/>
  <c r="AG97" i="21"/>
  <c r="AG136" i="21" s="1"/>
  <c r="O97" i="21"/>
  <c r="O136" i="21" s="1"/>
  <c r="AJ97" i="21"/>
  <c r="AJ136" i="21" s="1"/>
  <c r="J97" i="21"/>
  <c r="J136" i="21" s="1"/>
  <c r="AA97" i="21"/>
  <c r="AA136" i="21" s="1"/>
  <c r="AI97" i="21"/>
  <c r="AI136" i="21" s="1"/>
  <c r="AH97" i="21"/>
  <c r="AH136" i="21" s="1"/>
  <c r="W97" i="21"/>
  <c r="W136" i="21" s="1"/>
  <c r="AF97" i="21"/>
  <c r="AF136" i="21" s="1"/>
  <c r="AK97" i="21"/>
  <c r="AK136" i="21" s="1"/>
  <c r="AL97" i="21"/>
  <c r="AL136" i="21" s="1"/>
  <c r="T97" i="21"/>
  <c r="T136" i="21" s="1"/>
  <c r="AM24" i="39"/>
  <c r="AM30" i="39" s="1"/>
  <c r="AM29" i="38"/>
  <c r="P29" i="38"/>
  <c r="P24" i="39"/>
  <c r="P30" i="39" s="1"/>
  <c r="J29" i="38"/>
  <c r="J24" i="39"/>
  <c r="J30" i="39" s="1"/>
  <c r="K29" i="38"/>
  <c r="K24" i="39"/>
  <c r="K30" i="39" s="1"/>
  <c r="AM31" i="38"/>
  <c r="AM22" i="39"/>
  <c r="AM28" i="39" s="1"/>
  <c r="AP22" i="39"/>
  <c r="AP28" i="39" s="1"/>
  <c r="AP31" i="38"/>
  <c r="AQ31" i="38"/>
  <c r="AQ22" i="39"/>
  <c r="AQ28" i="39" s="1"/>
  <c r="P22" i="39"/>
  <c r="P28" i="39" s="1"/>
  <c r="P31" i="38"/>
  <c r="AG29" i="38"/>
  <c r="AG24" i="39"/>
  <c r="AG30" i="39" s="1"/>
  <c r="AA24" i="39"/>
  <c r="AA30" i="39" s="1"/>
  <c r="AA29" i="38"/>
  <c r="AQ24" i="39"/>
  <c r="AQ30" i="39" s="1"/>
  <c r="AQ29" i="38"/>
  <c r="U24" i="39"/>
  <c r="U30" i="39" s="1"/>
  <c r="U29" i="38"/>
  <c r="H55" i="38"/>
  <c r="AH22" i="39"/>
  <c r="AH28" i="39" s="1"/>
  <c r="AH31" i="38"/>
  <c r="Z31" i="38"/>
  <c r="Z22" i="39"/>
  <c r="Z28" i="39" s="1"/>
  <c r="AJ31" i="38"/>
  <c r="AJ22" i="39"/>
  <c r="AJ28" i="39" s="1"/>
  <c r="R22" i="39"/>
  <c r="R28" i="39" s="1"/>
  <c r="R31" i="38"/>
  <c r="M24" i="39"/>
  <c r="M30" i="39" s="1"/>
  <c r="M29" i="38"/>
  <c r="O24" i="39"/>
  <c r="O30" i="39" s="1"/>
  <c r="O29" i="38"/>
  <c r="Z29" i="38"/>
  <c r="Z24" i="39"/>
  <c r="Z30" i="39" s="1"/>
  <c r="AK29" i="38"/>
  <c r="AK24" i="39"/>
  <c r="AK30" i="39" s="1"/>
  <c r="AA22" i="39"/>
  <c r="AA28" i="39" s="1"/>
  <c r="AA31" i="38"/>
  <c r="X31" i="38"/>
  <c r="X22" i="39"/>
  <c r="X28" i="39" s="1"/>
  <c r="U31" i="38"/>
  <c r="U22" i="39"/>
  <c r="U28" i="39" s="1"/>
  <c r="J31" i="38"/>
  <c r="J22" i="39"/>
  <c r="J28" i="39" s="1"/>
  <c r="AD24" i="39"/>
  <c r="AD30" i="39" s="1"/>
  <c r="AD29" i="38"/>
  <c r="W29" i="38"/>
  <c r="W24" i="39"/>
  <c r="W30" i="39" s="1"/>
  <c r="AH24" i="39"/>
  <c r="AH30" i="39" s="1"/>
  <c r="AH29" i="38"/>
  <c r="AI29" i="38"/>
  <c r="AI24" i="39"/>
  <c r="AI30" i="39" s="1"/>
  <c r="H57" i="38"/>
  <c r="W31" i="38"/>
  <c r="W22" i="39"/>
  <c r="W28" i="39" s="1"/>
  <c r="AG31" i="38"/>
  <c r="AG22" i="39"/>
  <c r="AG28" i="39" s="1"/>
  <c r="M31" i="38"/>
  <c r="M22" i="39"/>
  <c r="M28" i="39" s="1"/>
  <c r="AI31" i="38"/>
  <c r="AI22" i="39"/>
  <c r="AI28" i="39" s="1"/>
  <c r="AF24" i="39"/>
  <c r="AF30" i="39" s="1"/>
  <c r="AF29" i="38"/>
  <c r="AN29" i="38"/>
  <c r="AN24" i="39"/>
  <c r="AN30" i="39" s="1"/>
  <c r="R29" i="38"/>
  <c r="R24" i="39"/>
  <c r="R30" i="39" s="1"/>
  <c r="Q29" i="38"/>
  <c r="Q24" i="39"/>
  <c r="Q30" i="39" s="1"/>
  <c r="Y31" i="38"/>
  <c r="Y22" i="39"/>
  <c r="Y28" i="39" s="1"/>
  <c r="AF22" i="39"/>
  <c r="AF28" i="39" s="1"/>
  <c r="AF31" i="38"/>
  <c r="AC22" i="39"/>
  <c r="AC28" i="39" s="1"/>
  <c r="AC31" i="38"/>
  <c r="O31" i="38"/>
  <c r="O22" i="39"/>
  <c r="O28" i="39" s="1"/>
  <c r="N22" i="39"/>
  <c r="N28" i="39" s="1"/>
  <c r="N31" i="38"/>
  <c r="J45" i="22"/>
  <c r="H63" i="20"/>
  <c r="H67" i="20" s="1"/>
  <c r="A4" i="20" l="1"/>
  <c r="H37" i="33"/>
  <c r="H38" i="39"/>
  <c r="H46" i="39"/>
  <c r="AK23" i="39"/>
  <c r="AK29" i="39" s="1"/>
  <c r="AK28" i="38"/>
  <c r="O23" i="39"/>
  <c r="O29" i="39" s="1"/>
  <c r="O28" i="38"/>
  <c r="Y23" i="39"/>
  <c r="Y29" i="39" s="1"/>
  <c r="Y28" i="38"/>
  <c r="V23" i="39"/>
  <c r="V29" i="39" s="1"/>
  <c r="V28" i="38"/>
  <c r="H54" i="38"/>
  <c r="AF23" i="39"/>
  <c r="AF29" i="39" s="1"/>
  <c r="AF28" i="38"/>
  <c r="AG28" i="38"/>
  <c r="AG23" i="39"/>
  <c r="AG29" i="39" s="1"/>
  <c r="AO23" i="39"/>
  <c r="AO29" i="39" s="1"/>
  <c r="AO28" i="38"/>
  <c r="AD23" i="39"/>
  <c r="AD29" i="39" s="1"/>
  <c r="AD28" i="38"/>
  <c r="W23" i="39"/>
  <c r="W29" i="39" s="1"/>
  <c r="W28" i="38"/>
  <c r="AC23" i="39"/>
  <c r="AC29" i="39" s="1"/>
  <c r="AC28" i="38"/>
  <c r="AN28" i="38"/>
  <c r="AN23" i="39"/>
  <c r="AN29" i="39" s="1"/>
  <c r="AE28" i="38"/>
  <c r="AE23" i="39"/>
  <c r="AE29" i="39" s="1"/>
  <c r="AH23" i="39"/>
  <c r="AH29" i="39" s="1"/>
  <c r="AH28" i="38"/>
  <c r="M28" i="38"/>
  <c r="M23" i="39"/>
  <c r="M29" i="39" s="1"/>
  <c r="R28" i="38"/>
  <c r="R23" i="39"/>
  <c r="R29" i="39" s="1"/>
  <c r="U23" i="39"/>
  <c r="U29" i="39" s="1"/>
  <c r="U28" i="38"/>
  <c r="AI23" i="39"/>
  <c r="AI29" i="39" s="1"/>
  <c r="AI28" i="38"/>
  <c r="AP28" i="38"/>
  <c r="AP23" i="39"/>
  <c r="AP29" i="39" s="1"/>
  <c r="S23" i="39"/>
  <c r="S29" i="39" s="1"/>
  <c r="S28" i="38"/>
  <c r="X28" i="38"/>
  <c r="X23" i="39"/>
  <c r="X29" i="39" s="1"/>
  <c r="H44" i="39"/>
  <c r="H50" i="39" s="1"/>
  <c r="H36" i="39"/>
  <c r="AA23" i="39"/>
  <c r="AA29" i="39" s="1"/>
  <c r="AA28" i="38"/>
  <c r="K23" i="39"/>
  <c r="K29" i="39" s="1"/>
  <c r="K28" i="38"/>
  <c r="AB28" i="38"/>
  <c r="AB23" i="39"/>
  <c r="AB29" i="39" s="1"/>
  <c r="AQ23" i="39"/>
  <c r="AQ29" i="39" s="1"/>
  <c r="AQ28" i="38"/>
  <c r="H56" i="38"/>
  <c r="T23" i="39"/>
  <c r="T29" i="39" s="1"/>
  <c r="T28" i="38"/>
  <c r="J28" i="38"/>
  <c r="H143" i="21"/>
  <c r="J23" i="39"/>
  <c r="J29" i="39" s="1"/>
  <c r="H142" i="21"/>
  <c r="Z23" i="39"/>
  <c r="Z29" i="39" s="1"/>
  <c r="Z28" i="38"/>
  <c r="Q23" i="39"/>
  <c r="Q29" i="39" s="1"/>
  <c r="Q28" i="38"/>
  <c r="P23" i="39"/>
  <c r="P29" i="39" s="1"/>
  <c r="P28" i="38"/>
  <c r="AL28" i="38"/>
  <c r="AL23" i="39"/>
  <c r="AL29" i="39" s="1"/>
  <c r="AJ23" i="39"/>
  <c r="AJ29" i="39" s="1"/>
  <c r="AJ28" i="38"/>
  <c r="L28" i="38"/>
  <c r="L23" i="39"/>
  <c r="L29" i="39" s="1"/>
  <c r="AM28" i="38"/>
  <c r="AM23" i="39"/>
  <c r="AM29" i="39" s="1"/>
  <c r="N23" i="39"/>
  <c r="N29" i="39" s="1"/>
  <c r="N28" i="38"/>
  <c r="H147" i="21" l="1"/>
  <c r="H35" i="33"/>
  <c r="A4" i="21"/>
  <c r="H57" i="39"/>
  <c r="H30" i="24" s="1"/>
  <c r="H37" i="39"/>
  <c r="H45" i="39"/>
  <c r="H51" i="39" s="1"/>
  <c r="H58" i="39" s="1"/>
  <c r="H31" i="24" s="1"/>
  <c r="H53" i="38"/>
  <c r="H59" i="38" s="1"/>
  <c r="H60" i="38" l="1"/>
  <c r="H62" i="38"/>
  <c r="H63" i="38" s="1"/>
  <c r="H53" i="39"/>
  <c r="H62" i="39" s="1"/>
  <c r="H79" i="38" l="1"/>
  <c r="L43" i="22" s="1"/>
  <c r="H80" i="38"/>
  <c r="M43" i="22" s="1"/>
  <c r="H77" i="38"/>
  <c r="H78" i="38"/>
  <c r="K43" i="22" s="1"/>
  <c r="H81" i="38"/>
  <c r="N43" i="22" s="1"/>
  <c r="A4" i="39"/>
  <c r="H39" i="33"/>
  <c r="H83" i="38" l="1"/>
  <c r="H87" i="38" s="1"/>
  <c r="J43" i="22"/>
  <c r="N47" i="22"/>
  <c r="N70" i="22" s="1"/>
  <c r="N78" i="22"/>
  <c r="M78" i="22"/>
  <c r="M47" i="22"/>
  <c r="M70" i="22" s="1"/>
  <c r="M84" i="22" s="1"/>
  <c r="M130" i="22" s="1"/>
  <c r="K47" i="22"/>
  <c r="K70" i="22" s="1"/>
  <c r="K78" i="22"/>
  <c r="L47" i="22"/>
  <c r="L70" i="22" s="1"/>
  <c r="L78" i="22"/>
  <c r="K84" i="22" l="1"/>
  <c r="K130" i="22" s="1"/>
  <c r="N84" i="22"/>
  <c r="N130" i="22" s="1"/>
  <c r="J78" i="22"/>
  <c r="J47" i="22"/>
  <c r="L84" i="22"/>
  <c r="L130" i="22" s="1"/>
  <c r="H36" i="33"/>
  <c r="A4" i="38"/>
  <c r="H49" i="22" l="1"/>
  <c r="J70" i="22"/>
  <c r="J84" i="22" s="1"/>
  <c r="J130" i="22" s="1"/>
  <c r="H134" i="22" l="1"/>
  <c r="J146" i="22" s="1"/>
  <c r="H18" i="24" s="1"/>
  <c r="H140" i="22" l="1"/>
  <c r="H150" i="22" s="1"/>
  <c r="M146" i="22"/>
  <c r="H21" i="24" s="1"/>
  <c r="L146" i="22"/>
  <c r="H20" i="24" s="1"/>
  <c r="N146" i="22"/>
  <c r="K146" i="22"/>
  <c r="H19" i="24" s="1"/>
  <c r="H37" i="24" l="1"/>
  <c r="H21" i="23" s="1"/>
  <c r="H38" i="24"/>
  <c r="H22" i="23" s="1"/>
  <c r="H23" i="24"/>
  <c r="H43" i="24" s="1"/>
  <c r="H41" i="33" s="1"/>
  <c r="H39" i="24"/>
  <c r="H23" i="23" s="1"/>
  <c r="H154" i="22"/>
  <c r="H188" i="22" s="1"/>
  <c r="H36" i="24"/>
  <c r="H20" i="23" s="1"/>
  <c r="A4" i="24" l="1"/>
  <c r="H38" i="33"/>
  <c r="H42" i="33" s="1"/>
  <c r="A4" i="33" s="1"/>
  <c r="A4" i="22"/>
</calcChain>
</file>

<file path=xl/sharedStrings.xml><?xml version="1.0" encoding="utf-8"?>
<sst xmlns="http://schemas.openxmlformats.org/spreadsheetml/2006/main" count="2921" uniqueCount="772">
  <si>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</si>
  <si>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</si>
  <si>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</si>
  <si>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</si>
  <si>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</si>
  <si>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</si>
  <si>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</si>
  <si>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</si>
  <si>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</si>
  <si>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</si>
  <si>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</si>
  <si>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</si>
  <si>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</si>
  <si>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</si>
  <si>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</si>
  <si>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</si>
  <si>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</si>
  <si>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</si>
  <si>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</si>
  <si>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</si>
  <si>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</si>
  <si>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</si>
  <si>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</si>
  <si>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</si>
  <si>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</si>
  <si>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</si>
  <si>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</si>
  <si>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</si>
  <si>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</si>
  <si>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</si>
  <si>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</si>
  <si>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</si>
  <si>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</si>
  <si>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</si>
  <si>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</si>
  <si>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</si>
  <si>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</si>
  <si>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</si>
  <si>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</si>
  <si>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</si>
  <si>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</si>
  <si>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</si>
  <si>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</si>
  <si>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</si>
  <si>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</si>
  <si>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</si>
  <si>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</si>
  <si>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</si>
  <si>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</si>
  <si>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</si>
  <si>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</si>
  <si>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</si>
  <si>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</si>
  <si>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</si>
  <si>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</si>
  <si>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</si>
  <si>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</si>
  <si>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</si>
  <si>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</si>
  <si>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</si>
  <si>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</si>
  <si>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</si>
  <si>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</si>
  <si>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</si>
  <si>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</si>
  <si>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</si>
  <si>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</si>
  <si>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</si>
  <si>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</si>
  <si>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</si>
  <si>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</si>
  <si>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</si>
  <si>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</si>
  <si>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</si>
  <si>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</si>
  <si>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</si>
  <si>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</si>
  <si>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</si>
  <si>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</si>
  <si>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</si>
  <si>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</si>
  <si>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</si>
  <si>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</si>
  <si>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</si>
  <si>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</si>
  <si>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</si>
  <si>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</si>
  <si>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</si>
  <si>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</si>
  <si>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</si>
  <si>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</si>
  <si>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</si>
  <si>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</si>
  <si>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</si>
  <si>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</si>
  <si>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</si>
  <si>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</si>
  <si>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</si>
  <si>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</si>
  <si>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</si>
  <si>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</si>
  <si>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</si>
  <si>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</si>
  <si>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</si>
  <si>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</si>
  <si>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</si>
  <si>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</si>
  <si>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</si>
  <si>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</si>
  <si>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</si>
  <si>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</si>
  <si>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</si>
  <si>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</si>
  <si>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</si>
  <si>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</si>
  <si>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</si>
  <si>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</si>
  <si>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</si>
  <si>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</si>
  <si>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</si>
  <si>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</si>
  <si>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</si>
  <si>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</si>
  <si>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</si>
  <si>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</si>
  <si>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</si>
  <si>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</si>
  <si>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</si>
  <si>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</si>
  <si>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</si>
  <si>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</si>
  <si>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</si>
  <si>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</si>
  <si>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</si>
  <si>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</si>
  <si>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</si>
  <si>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</si>
  <si>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</si>
  <si>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</si>
  <si>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</si>
  <si>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</si>
  <si>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</si>
  <si>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</si>
  <si>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</si>
  <si>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</si>
  <si>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</si>
  <si>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</si>
  <si>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</si>
  <si>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</si>
  <si>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</si>
  <si>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</si>
  <si>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</si>
  <si>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</si>
  <si>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</si>
  <si>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</si>
  <si>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</si>
  <si>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</si>
  <si>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</si>
  <si>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</si>
  <si>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</si>
  <si>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</si>
  <si>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</si>
  <si>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</si>
  <si>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</si>
  <si>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</si>
  <si>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</si>
  <si>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</si>
  <si>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</si>
  <si>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</si>
  <si>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</si>
  <si>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</si>
  <si>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</si>
  <si>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</si>
  <si>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</si>
  <si>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</si>
  <si>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</si>
  <si>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</si>
  <si>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</si>
  <si>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</si>
  <si>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</si>
  <si>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</si>
  <si>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</si>
  <si>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</si>
  <si>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</si>
  <si>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</si>
  <si>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</si>
  <si>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</si>
  <si>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</si>
  <si>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</si>
  <si>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</si>
  <si>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</si>
  <si>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</si>
  <si>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</si>
  <si>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</si>
  <si>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</si>
  <si>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</si>
  <si>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</si>
  <si>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</si>
  <si>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</si>
  <si>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</si>
  <si>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</si>
  <si>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</si>
  <si>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</si>
  <si>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</si>
  <si>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</si>
  <si>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</si>
  <si>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</si>
  <si>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</si>
  <si>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</si>
  <si>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</si>
  <si>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</si>
  <si>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</si>
  <si>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</si>
  <si>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</si>
  <si>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</si>
  <si>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</si>
  <si>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</si>
  <si>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</si>
  <si>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</si>
  <si>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</si>
  <si>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</si>
  <si>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</si>
  <si>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</si>
  <si>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</si>
  <si>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</si>
  <si>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</si>
  <si>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</si>
  <si>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</si>
  <si>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</si>
  <si>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</si>
  <si>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</si>
  <si>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</si>
  <si>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</si>
  <si>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</si>
  <si>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</si>
  <si>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</si>
  <si>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</si>
  <si>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</si>
  <si>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</si>
  <si>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</si>
  <si>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</si>
  <si>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</si>
  <si>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</si>
  <si>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</si>
  <si>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</si>
  <si>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</si>
  <si>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</si>
  <si>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</si>
  <si>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</si>
  <si>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</si>
  <si>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</si>
  <si>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</si>
  <si>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</si>
  <si>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</si>
  <si>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</si>
  <si>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</si>
  <si>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</si>
  <si>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</si>
  <si>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</si>
  <si>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</si>
  <si>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</si>
  <si>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</si>
  <si>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</si>
  <si>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</si>
  <si>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</si>
  <si>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</si>
  <si>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</si>
  <si>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</si>
  <si>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</si>
  <si>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</si>
  <si>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</si>
  <si>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</si>
  <si>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</si>
  <si>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</si>
  <si>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</si>
  <si>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</si>
  <si>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</si>
  <si>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</si>
  <si>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</si>
  <si>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</si>
  <si>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</si>
  <si>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</si>
  <si>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</si>
  <si>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</si>
  <si>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</si>
  <si>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</si>
  <si>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</si>
  <si>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</si>
  <si>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</si>
  <si>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</si>
  <si>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</si>
  <si>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</si>
  <si>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</si>
  <si>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</si>
  <si>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</si>
  <si>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</si>
  <si>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</si>
  <si>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</si>
  <si>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</si>
  <si>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</si>
  <si>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</si>
  <si>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</si>
  <si>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</si>
  <si>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</si>
  <si>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</si>
  <si>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</si>
  <si>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</si>
  <si>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</si>
  <si>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</si>
  <si>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</si>
  <si>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</si>
  <si>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</si>
  <si>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</si>
  <si>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</si>
  <si>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</si>
  <si>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</si>
  <si>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</si>
  <si>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</si>
  <si>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</si>
  <si>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</si>
  <si>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</si>
  <si>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</si>
  <si>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</si>
  <si>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</si>
  <si>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</si>
  <si>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</si>
  <si>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</si>
  <si>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</si>
  <si>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</si>
  <si>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</si>
  <si>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</si>
  <si>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</si>
  <si>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</si>
  <si>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</si>
  <si>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</si>
  <si>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</si>
  <si>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</si>
  <si>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</si>
  <si>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</si>
  <si>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</si>
  <si>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</si>
  <si>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</si>
  <si>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</si>
  <si>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</si>
  <si>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</si>
  <si>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</si>
  <si>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</si>
  <si>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</si>
  <si>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</si>
  <si>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</si>
  <si>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</si>
  <si>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</si>
  <si>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</si>
  <si>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</si>
  <si>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</si>
  <si>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</si>
  <si>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</si>
  <si>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</si>
  <si>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</si>
  <si>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</si>
  <si>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</si>
  <si>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</si>
  <si>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</si>
  <si>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</si>
  <si>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</si>
  <si>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</si>
  <si>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</si>
  <si>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</si>
  <si>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</si>
  <si>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</si>
  <si>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</si>
  <si>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</si>
  <si>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</si>
  <si>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</si>
  <si>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</si>
  <si>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</si>
  <si>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</si>
  <si>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</si>
  <si>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</si>
  <si>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</si>
  <si>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</si>
  <si>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</si>
  <si>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</si>
  <si>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</si>
  <si>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</si>
  <si>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</si>
  <si>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</si>
  <si>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</si>
  <si>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</si>
  <si>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</si>
  <si>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</si>
  <si>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</si>
  <si>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</si>
  <si>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</si>
  <si>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</si>
  <si>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</si>
  <si>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</si>
  <si>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</si>
  <si>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</si>
  <si>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</si>
  <si>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</si>
  <si>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</si>
  <si>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</si>
  <si>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</si>
  <si>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</si>
  <si>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</si>
  <si>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</si>
  <si>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</si>
  <si>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</si>
  <si>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</si>
  <si>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</si>
  <si>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</si>
  <si>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</si>
  <si>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</si>
  <si>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</si>
  <si>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</si>
  <si>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</si>
  <si>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</si>
  <si>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</si>
  <si>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</si>
  <si>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</si>
  <si>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</si>
  <si>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</si>
  <si>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</si>
  <si>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</si>
  <si>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</si>
  <si>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</si>
  <si>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</si>
  <si>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</si>
  <si>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</si>
  <si>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</si>
  <si>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</si>
  <si>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</si>
  <si>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</si>
  <si>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</si>
  <si>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</si>
  <si>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</si>
  <si>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</si>
  <si>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</si>
  <si>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</si>
  <si>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</si>
  <si>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</si>
  <si>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</si>
  <si>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</si>
  <si>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</si>
  <si>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</si>
  <si>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</si>
  <si>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</si>
  <si>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</si>
  <si>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</si>
  <si>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</si>
  <si>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</si>
  <si>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</si>
  <si>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</si>
  <si>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</si>
  <si>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</si>
  <si>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</si>
  <si>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</si>
  <si>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</si>
  <si>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</si>
  <si>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</si>
  <si>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</si>
  <si>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</si>
  <si>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</si>
  <si>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</si>
  <si>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</si>
  <si>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</si>
  <si>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</si>
  <si>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</si>
  <si>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</si>
  <si>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</si>
  <si>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</si>
  <si>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</si>
  <si>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</si>
  <si>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</si>
  <si>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</si>
  <si>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</si>
  <si>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</si>
  <si>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</si>
  <si>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</si>
  <si>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</si>
  <si>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</si>
  <si>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</si>
  <si>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</si>
  <si>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</si>
  <si>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</si>
  <si>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</si>
  <si>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</si>
  <si>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</si>
  <si>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</si>
  <si>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</si>
  <si>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</si>
  <si>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</si>
  <si>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</si>
  <si>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</si>
  <si>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</si>
  <si>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</si>
  <si>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</si>
  <si>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</si>
  <si>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</si>
  <si>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</si>
  <si>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</si>
  <si>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</si>
  <si>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</si>
  <si>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</si>
  <si>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</si>
  <si>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</si>
  <si>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</si>
  <si>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</si>
  <si>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</si>
  <si>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</si>
  <si>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</si>
  <si>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</si>
  <si>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</si>
  <si>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</si>
  <si>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</si>
  <si>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</si>
  <si>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</si>
  <si>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</si>
  <si>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</si>
  <si>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</si>
  <si>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</si>
  <si>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</si>
  <si>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</si>
  <si>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</si>
  <si>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</si>
  <si>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</si>
  <si>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</si>
  <si>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</si>
  <si>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</si>
  <si>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</si>
  <si>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</si>
  <si>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</si>
  <si>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</si>
  <si>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</si>
  <si>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</si>
  <si>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</si>
  <si>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</si>
  <si>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</si>
  <si>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</si>
  <si>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</si>
  <si>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</si>
  <si>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</si>
  <si>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</si>
  <si>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</si>
  <si>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</si>
  <si>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</si>
  <si>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</si>
  <si>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</si>
  <si>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</si>
  <si>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</si>
  <si>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</si>
  <si>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</si>
  <si>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</si>
  <si>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</si>
  <si>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</si>
  <si>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</si>
  <si>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</si>
  <si>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</si>
  <si>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</si>
  <si>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</si>
  <si>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</si>
  <si>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</si>
  <si>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</si>
  <si>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</si>
  <si>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</si>
  <si>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</si>
  <si>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</si>
  <si>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</si>
  <si>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</si>
  <si>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</si>
  <si>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</si>
  <si>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</si>
  <si>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</si>
  <si>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</si>
  <si>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</si>
  <si>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</si>
  <si>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</si>
  <si>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</si>
  <si>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</si>
  <si>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</si>
  <si>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</si>
  <si>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</si>
  <si>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</si>
  <si>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</si>
  <si>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</si>
  <si>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</si>
  <si>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</si>
  <si>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</si>
  <si>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</si>
  <si>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</si>
  <si>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</si>
  <si>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</si>
  <si>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</si>
  <si>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</si>
  <si>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</si>
  <si>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</si>
  <si>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</si>
  <si>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</si>
  <si>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</si>
  <si>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</si>
  <si>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</si>
  <si>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</si>
  <si>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</si>
  <si>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</si>
  <si>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</si>
  <si>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</si>
  <si>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</si>
  <si>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</si>
  <si>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</si>
  <si>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</si>
  <si>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</si>
  <si>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</si>
  <si>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</si>
  <si>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</si>
  <si>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</si>
  <si>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</si>
  <si>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</si>
  <si>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</si>
  <si>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</si>
  <si>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</si>
  <si>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</si>
  <si>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</si>
  <si>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</si>
  <si>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</si>
  <si>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</si>
  <si>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</si>
  <si>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</si>
  <si>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</si>
  <si>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</si>
  <si>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</si>
  <si>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</si>
  <si>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</si>
  <si>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</si>
  <si>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</si>
  <si>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</si>
  <si>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</si>
  <si>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</si>
  <si>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</si>
  <si>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</si>
  <si>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</si>
  <si>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</si>
  <si>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</si>
  <si>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</si>
  <si>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</si>
  <si>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</si>
  <si>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</si>
  <si>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</si>
  <si>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</si>
  <si>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</si>
  <si>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</si>
  <si>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</si>
  <si>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</si>
  <si>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</si>
  <si>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</si>
  <si>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</si>
  <si>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</si>
  <si>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</si>
  <si>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</si>
  <si>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</si>
  <si>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</si>
  <si>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</si>
  <si>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</si>
  <si>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</si>
  <si>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</si>
  <si>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</si>
  <si>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</si>
  <si>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</si>
  <si>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</si>
  <si>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</si>
  <si>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</si>
  <si>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</si>
  <si>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</si>
  <si>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</si>
  <si>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</si>
  <si>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</si>
  <si>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</si>
  <si>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</si>
  <si>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</si>
  <si>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</si>
  <si>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</si>
  <si>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</si>
  <si>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</si>
  <si>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</si>
  <si>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</si>
  <si>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</si>
  <si>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</si>
  <si>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</si>
  <si>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</si>
  <si>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</si>
  <si>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</si>
  <si>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</si>
  <si>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</si>
  <si>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</si>
  <si>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</si>
  <si>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</si>
  <si>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</si>
  <si>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</si>
  <si>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</si>
  <si>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</si>
  <si>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</si>
  <si>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</si>
  <si>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</si>
  <si>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</si>
  <si>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</si>
  <si>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</si>
  <si>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</si>
  <si>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</si>
  <si>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</si>
  <si>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</si>
  <si>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</si>
  <si>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</si>
  <si>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</si>
  <si>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</si>
  <si>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</si>
  <si>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</si>
  <si>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</si>
  <si>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</si>
  <si>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</si>
  <si>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</si>
  <si>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</si>
  <si>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</si>
  <si>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</si>
  <si>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</si>
  <si>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</si>
  <si>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</si>
  <si>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</si>
  <si>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</si>
  <si>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</si>
  <si>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</si>
  <si>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</si>
  <si>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</si>
  <si>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</si>
  <si>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</si>
  <si>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</si>
  <si>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</si>
  <si>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</si>
  <si>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</si>
  <si>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</si>
  <si>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</si>
  <si>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</si>
  <si>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</si>
  <si>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</si>
  <si>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</si>
  <si>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</si>
  <si>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</si>
  <si>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</si>
  <si>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</si>
  <si>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</si>
  <si>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</si>
  <si>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</si>
  <si>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</si>
  <si>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</si>
  <si>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</si>
  <si>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</si>
  <si>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</si>
  <si>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</si>
  <si>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</si>
  <si>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</si>
  <si>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</si>
  <si>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</si>
  <si>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</si>
  <si>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</si>
  <si>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</si>
  <si>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</si>
  <si>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</si>
  <si>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2022/23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</si>
  <si>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</si>
  <si>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</si>
  <si>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Release for 2022/23 charge setting</t>
  </si>
  <si>
    <t>April 22 Pricing</t>
  </si>
  <si>
    <t>WPD South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</si>
</sst>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4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  <xf numFmtId="17" fontId="1" fillId="2" borderId="0" xfId="13" applyNumberFormat="1" applyBorder="1" applyAlignment="1" applyProtection="1">
      <alignment horizontal="left" vertical="top" wrapText="1"/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topLeftCell="A16" zoomScale="80" zoomScaleNormal="80" workbookViewId="0">
      <selection activeCell="D23" sqref="D23"/>
    </sheetView>
  </sheetViews>
  <sheetFormatPr defaultColWidth="0" defaultRowHeight="15" customHeight="1" x14ac:dyDescent="0.3"/>
  <cols>
    <col min="1" max="1" width="2.77734375" customWidth="1"/>
    <col min="2" max="2" width="22.77734375" customWidth="1"/>
    <col min="3" max="3" width="2.77734375" customWidth="1"/>
    <col min="4" max="4" width="100.44140625" customWidth="1"/>
    <col min="5" max="5" width="2.77734375" customWidth="1"/>
    <col min="6" max="16384" width="9.21875" hidden="1"/>
  </cols>
  <sheetData>
    <row r="1" spans="1:5" ht="15" customHeight="1" x14ac:dyDescent="0.3">
      <c r="A1" s="42"/>
      <c r="B1" s="43"/>
      <c r="C1" s="42"/>
      <c r="D1" s="42"/>
      <c r="E1" s="42"/>
    </row>
    <row r="2" spans="1:5" ht="28.8" x14ac:dyDescent="0.3">
      <c r="A2" s="42"/>
      <c r="B2" s="43"/>
      <c r="C2" s="42"/>
      <c r="D2" s="44" t="s">
        <v>0</v>
      </c>
      <c r="E2" s="42"/>
    </row>
    <row r="3" spans="1:5" ht="15" customHeight="1" x14ac:dyDescent="0.3">
      <c r="A3" s="42"/>
      <c r="B3" s="43"/>
      <c r="C3" s="42"/>
      <c r="D3" s="42"/>
      <c r="E3" s="42"/>
    </row>
    <row r="4" spans="1:5" ht="21" x14ac:dyDescent="0.3">
      <c r="A4" s="42"/>
      <c r="B4" s="43"/>
      <c r="C4" s="42"/>
      <c r="D4" s="215" t="s">
        <v>769</v>
      </c>
      <c r="E4" s="42"/>
    </row>
    <row r="5" spans="1:5" ht="14.4" x14ac:dyDescent="0.3">
      <c r="A5" s="42"/>
      <c r="B5" s="43"/>
      <c r="C5" s="42"/>
      <c r="D5" s="42"/>
      <c r="E5" s="42"/>
    </row>
    <row r="6" spans="1:5" ht="14.4" x14ac:dyDescent="0.3">
      <c r="A6" s="42"/>
      <c r="B6" s="45" t="str">
        <f>'Version control'!F7</f>
        <v>Model date:</v>
      </c>
      <c r="C6" s="42"/>
      <c r="D6" s="46">
        <f>'Version control'!H7</f>
        <v>44141</v>
      </c>
      <c r="E6" s="42"/>
    </row>
    <row r="7" spans="1:5" ht="15" customHeight="1" x14ac:dyDescent="0.3">
      <c r="A7" s="42"/>
      <c r="B7" s="43"/>
      <c r="C7" s="42"/>
      <c r="D7" s="42"/>
      <c r="E7" s="42"/>
    </row>
    <row r="8" spans="1:5" ht="15" customHeight="1" x14ac:dyDescent="0.3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3">
      <c r="A9" s="42"/>
      <c r="B9" s="43"/>
      <c r="C9" s="42"/>
      <c r="D9" s="42"/>
      <c r="E9" s="42"/>
    </row>
    <row r="10" spans="1:5" ht="15" customHeight="1" x14ac:dyDescent="0.3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3">
      <c r="A11" s="42"/>
      <c r="B11" s="43"/>
      <c r="C11" s="42"/>
      <c r="D11" s="42"/>
      <c r="E11" s="42"/>
    </row>
    <row r="12" spans="1:5" ht="15" customHeight="1" x14ac:dyDescent="0.3">
      <c r="A12" s="42"/>
      <c r="B12" s="45" t="str">
        <f>'Version control'!F13</f>
        <v>DCUSA text version:</v>
      </c>
      <c r="C12" s="42"/>
      <c r="D12" s="47" t="str">
        <f>'Version control'!H13</f>
        <v>01 April 2022 Charging Methodologies Pre-Release – October 2020 (Schedules 16, 17, 18, 20 and 29) DCP 361</v>
      </c>
      <c r="E12" s="42"/>
    </row>
    <row r="13" spans="1:5" s="1" customFormat="1" ht="15" customHeight="1" x14ac:dyDescent="0.3">
      <c r="A13" s="42"/>
      <c r="B13" s="45"/>
      <c r="C13" s="42"/>
      <c r="D13" s="47"/>
      <c r="E13" s="42"/>
    </row>
    <row r="14" spans="1:5" s="1" customFormat="1" ht="15" customHeight="1" x14ac:dyDescent="0.3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3">
      <c r="A15" s="42"/>
      <c r="B15" s="43"/>
      <c r="C15" s="42"/>
      <c r="D15" s="42"/>
      <c r="E15" s="42"/>
    </row>
    <row r="16" spans="1:5" ht="28.8" x14ac:dyDescent="0.3">
      <c r="A16" s="42"/>
      <c r="B16" s="45" t="s">
        <v>4</v>
      </c>
      <c r="C16" s="42"/>
      <c r="D16" s="48" t="s">
        <v>758</v>
      </c>
      <c r="E16" s="42"/>
    </row>
    <row r="17" spans="1:5" ht="14.4" x14ac:dyDescent="0.3">
      <c r="A17" s="42"/>
      <c r="B17" s="43"/>
      <c r="C17" s="42"/>
      <c r="D17" s="48" t="s">
        <v>726</v>
      </c>
      <c r="E17" s="42"/>
    </row>
    <row r="18" spans="1:5" ht="14.4" x14ac:dyDescent="0.3">
      <c r="A18" s="42"/>
      <c r="B18" s="43"/>
      <c r="C18" s="42"/>
      <c r="D18" s="42"/>
      <c r="E18" s="42"/>
    </row>
    <row r="19" spans="1:5" ht="15" customHeight="1" x14ac:dyDescent="0.3">
      <c r="A19" s="42"/>
      <c r="B19" s="45" t="s">
        <v>1</v>
      </c>
      <c r="C19" s="42"/>
      <c r="D19" s="222" t="s">
        <v>766</v>
      </c>
      <c r="E19" s="42"/>
    </row>
    <row r="20" spans="1:5" ht="15" customHeight="1" x14ac:dyDescent="0.3">
      <c r="A20" s="42"/>
      <c r="B20" s="43"/>
      <c r="C20" s="42"/>
      <c r="D20" s="42"/>
      <c r="E20" s="42"/>
    </row>
    <row r="21" spans="1:5" ht="15" customHeight="1" x14ac:dyDescent="0.3">
      <c r="A21" s="42"/>
      <c r="B21" s="45" t="s">
        <v>2</v>
      </c>
      <c r="C21" s="42"/>
      <c r="D21" s="222" t="s">
        <v>771</v>
      </c>
      <c r="E21" s="42"/>
    </row>
    <row r="22" spans="1:5" ht="15" customHeight="1" x14ac:dyDescent="0.3">
      <c r="A22" s="42"/>
      <c r="B22" s="43"/>
      <c r="C22" s="42"/>
      <c r="D22" s="42"/>
      <c r="E22" s="42"/>
    </row>
    <row r="23" spans="1:5" ht="15" customHeight="1" x14ac:dyDescent="0.3">
      <c r="A23" s="42"/>
      <c r="B23" s="45" t="s">
        <v>3</v>
      </c>
      <c r="C23" s="42"/>
      <c r="D23" s="233" t="s">
        <v>770</v>
      </c>
      <c r="E23" s="42"/>
    </row>
    <row r="24" spans="1:5" ht="15" customHeight="1" x14ac:dyDescent="0.3">
      <c r="A24" s="42"/>
      <c r="B24" s="43"/>
      <c r="C24" s="42"/>
      <c r="D24" s="42"/>
      <c r="E24" s="42"/>
    </row>
    <row r="25" spans="1:5" ht="30" customHeight="1" x14ac:dyDescent="0.3">
      <c r="A25" s="42"/>
      <c r="B25" s="45" t="s">
        <v>11</v>
      </c>
      <c r="C25" s="42"/>
      <c r="D25" s="18" t="s">
        <v>564</v>
      </c>
      <c r="E25" s="42"/>
    </row>
    <row r="26" spans="1:5" ht="15" customHeight="1" x14ac:dyDescent="0.3">
      <c r="A26" s="42"/>
      <c r="B26" s="43"/>
      <c r="C26" s="42"/>
      <c r="D26" s="42"/>
      <c r="E26" s="42"/>
    </row>
    <row r="27" spans="1:5" ht="15" customHeight="1" x14ac:dyDescent="0.3">
      <c r="A27" s="42"/>
      <c r="B27" s="45" t="s">
        <v>5</v>
      </c>
      <c r="C27" s="42"/>
      <c r="D27" s="42"/>
      <c r="E27" s="42"/>
    </row>
    <row r="28" spans="1:5" ht="15" customHeight="1" x14ac:dyDescent="0.3">
      <c r="A28" s="42"/>
      <c r="B28" s="49" t="s">
        <v>6</v>
      </c>
      <c r="C28" s="50"/>
      <c r="D28" s="50" t="s">
        <v>7</v>
      </c>
      <c r="E28" s="42"/>
    </row>
    <row r="29" spans="1:5" ht="14.4" x14ac:dyDescent="0.3">
      <c r="A29" s="42"/>
      <c r="B29" s="51"/>
      <c r="C29" s="52"/>
      <c r="D29" s="52" t="s">
        <v>9</v>
      </c>
      <c r="E29" s="42"/>
    </row>
    <row r="30" spans="1:5" ht="14.4" x14ac:dyDescent="0.3">
      <c r="A30" s="42"/>
      <c r="B30" s="19" t="s">
        <v>265</v>
      </c>
      <c r="C30" s="53"/>
      <c r="D30" s="53" t="s">
        <v>8</v>
      </c>
      <c r="E30" s="42"/>
    </row>
    <row r="31" spans="1:5" ht="14.4" x14ac:dyDescent="0.3">
      <c r="A31" s="42"/>
      <c r="B31" s="20" t="s">
        <v>265</v>
      </c>
      <c r="C31" s="53"/>
      <c r="D31" s="53" t="s">
        <v>264</v>
      </c>
      <c r="E31" s="42"/>
    </row>
    <row r="32" spans="1:5" ht="14.4" x14ac:dyDescent="0.3">
      <c r="A32" s="42"/>
      <c r="B32" s="21" t="s">
        <v>265</v>
      </c>
      <c r="C32" s="53"/>
      <c r="D32" s="54" t="s">
        <v>511</v>
      </c>
      <c r="E32" s="42"/>
    </row>
    <row r="33" spans="1:5" ht="14.4" x14ac:dyDescent="0.3">
      <c r="A33" s="42"/>
      <c r="B33" s="55" t="s">
        <v>265</v>
      </c>
      <c r="C33" s="53"/>
      <c r="D33" s="53" t="s">
        <v>10</v>
      </c>
      <c r="E33" s="42"/>
    </row>
    <row r="34" spans="1:5" ht="14.4" x14ac:dyDescent="0.3">
      <c r="A34" s="42"/>
      <c r="B34" s="56" t="s">
        <v>265</v>
      </c>
      <c r="C34" s="53"/>
      <c r="D34" s="53" t="s">
        <v>478</v>
      </c>
      <c r="E34" s="42"/>
    </row>
    <row r="35" spans="1:5" ht="14.4" x14ac:dyDescent="0.3">
      <c r="A35" s="42"/>
      <c r="B35" s="57" t="s">
        <v>265</v>
      </c>
      <c r="C35" s="53"/>
      <c r="D35" s="53" t="s">
        <v>479</v>
      </c>
      <c r="E35" s="42"/>
    </row>
    <row r="36" spans="1:5" ht="14.4" x14ac:dyDescent="0.3">
      <c r="A36" s="42"/>
      <c r="B36" s="58" t="s">
        <v>265</v>
      </c>
      <c r="C36" s="53"/>
      <c r="D36" s="54" t="s">
        <v>494</v>
      </c>
      <c r="E36" s="42"/>
    </row>
    <row r="37" spans="1:5" ht="14.4" x14ac:dyDescent="0.3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3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3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3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3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3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3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3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3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3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4" width="20.77734375" customWidth="1"/>
    <col min="15" max="15" width="2.77734375" customWidth="1"/>
    <col min="16" max="16" width="40.77734375" customWidth="1"/>
    <col min="17" max="17" width="2.77734375" customWidth="1"/>
    <col min="18" max="16384" width="9.21875" hidden="1"/>
  </cols>
  <sheetData>
    <row r="1" spans="1:17" x14ac:dyDescent="0.3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">
      <c r="A2" s="96" t="str">
        <f>Cover!D21&amp;" - "&amp;Cover!D23</f>
        <v>WPD South Wales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3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3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3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3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3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3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49299918.108546756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23067824.613711819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3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93064880.701504499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3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58049577.21807123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3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42157608.691195436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3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0.41074973886567012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3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0.58925026113432988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 x14ac:dyDescent="0.3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3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0.41074973886567012</v>
      </c>
      <c r="K34" s="180">
        <f>H$31</f>
        <v>0.58925026113432988</v>
      </c>
      <c r="L34" s="181"/>
      <c r="M34" s="181"/>
      <c r="N34" s="181"/>
      <c r="O34" s="74"/>
      <c r="P34" s="115" t="s">
        <v>570</v>
      </c>
      <c r="Q34" s="42"/>
    </row>
    <row r="35" spans="1:17" x14ac:dyDescent="0.3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3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3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3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3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3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20249928.489184503</v>
      </c>
      <c r="K40" s="130">
        <f>SUMPRODUCT($H21:$H25, K34:K38)</f>
        <v>29049989.619362254</v>
      </c>
      <c r="L40" s="130">
        <f>SUMPRODUCT($H21:$H25, L34:L38)</f>
        <v>23067824.613711819</v>
      </c>
      <c r="M40" s="130">
        <f>SUMPRODUCT($H21:$H25, M34:M38)</f>
        <v>93064880.701504499</v>
      </c>
      <c r="N40" s="130">
        <f>SUMPRODUCT($H21:$H25, N34:N38)</f>
        <v>100207185.90926667</v>
      </c>
      <c r="O40" s="74"/>
      <c r="P40" s="115" t="s">
        <v>576</v>
      </c>
      <c r="Q40" s="42"/>
    </row>
    <row r="41" spans="1:17" x14ac:dyDescent="0.3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265639809.33302975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 x14ac:dyDescent="0.3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3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3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7.623077482259967E-2</v>
      </c>
      <c r="K44" s="154">
        <f>IF($H42, K40 / $H41, 0)</f>
        <v>0.10935856975767738</v>
      </c>
      <c r="L44" s="154">
        <f>IF($H42, L40 / $H41, 0)</f>
        <v>8.6838733515246347E-2</v>
      </c>
      <c r="M44" s="154">
        <f>IF($H42, M40 / $H41, 0)</f>
        <v>0.35034237125516854</v>
      </c>
      <c r="N44" s="154">
        <f>IF($H42, N40 / $H41, 0)</f>
        <v>0.37722955064930802</v>
      </c>
      <c r="O44" s="74"/>
      <c r="P44" s="115" t="s">
        <v>576</v>
      </c>
      <c r="Q44" s="42"/>
    </row>
    <row r="45" spans="1:17" x14ac:dyDescent="0.3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3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3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0.7561188427153791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3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0.41074973886567012</v>
      </c>
      <c r="K52" s="212">
        <f>K34</f>
        <v>0.58925026113432988</v>
      </c>
      <c r="L52" s="181"/>
      <c r="M52" s="181"/>
      <c r="N52" s="181"/>
      <c r="O52" s="74"/>
      <c r="P52" s="115" t="s">
        <v>570</v>
      </c>
      <c r="Q52" s="42"/>
    </row>
    <row r="53" spans="1:17" x14ac:dyDescent="0.3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3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3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0.7561188427153791</v>
      </c>
      <c r="O55" s="74"/>
      <c r="P55" s="115" t="s">
        <v>577</v>
      </c>
      <c r="Q55" s="42"/>
    </row>
    <row r="56" spans="1:17" x14ac:dyDescent="0.3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0.7561188427153791</v>
      </c>
      <c r="O56" s="74"/>
      <c r="P56" s="115" t="s">
        <v>577</v>
      </c>
      <c r="Q56" s="42"/>
    </row>
    <row r="57" spans="1:17" x14ac:dyDescent="0.3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20249928.489184503</v>
      </c>
      <c r="K58" s="130">
        <f>SUMPRODUCT($H21:$H25, K52:K56)</f>
        <v>29049989.619362254</v>
      </c>
      <c r="L58" s="130">
        <f>SUMPRODUCT($H21:$H25, L52:L56)</f>
        <v>23067824.613711819</v>
      </c>
      <c r="M58" s="130">
        <f>SUMPRODUCT($H21:$H25, M52:M56)</f>
        <v>93064880.701504499</v>
      </c>
      <c r="N58" s="130">
        <f>SUMPRODUCT($H21:$H25, N52:N56)</f>
        <v>75768541.441479564</v>
      </c>
      <c r="O58" s="74"/>
      <c r="P58" s="115" t="s">
        <v>576</v>
      </c>
      <c r="Q58" s="42"/>
    </row>
    <row r="59" spans="1:17" x14ac:dyDescent="0.3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241201164.86524263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 x14ac:dyDescent="0.3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8.3954521946434185E-2</v>
      </c>
      <c r="K62" s="154">
        <f>IF($H60, K58 / $H59, 0)</f>
        <v>0.12043884462826818</v>
      </c>
      <c r="L62" s="154">
        <f>IF($H60, L58 / $H59, 0)</f>
        <v>9.5637285278450654E-2</v>
      </c>
      <c r="M62" s="154">
        <f>IF($H60, M58 / $H59, 0)</f>
        <v>0.38583926720875988</v>
      </c>
      <c r="N62" s="154">
        <f>IF($H60, N58 / $H59, 0)</f>
        <v>0.31413008093808714</v>
      </c>
      <c r="O62" s="74"/>
      <c r="P62" s="115" t="s">
        <v>576</v>
      </c>
      <c r="Q62" s="42"/>
    </row>
    <row r="63" spans="1:17" x14ac:dyDescent="0.3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3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3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3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3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3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4" width="20.77734375" customWidth="1"/>
    <col min="15" max="15" width="2.77734375" customWidth="1"/>
    <col min="16" max="16" width="40.77734375" customWidth="1"/>
    <col min="17" max="17" width="2.77734375" customWidth="1"/>
    <col min="18" max="16384" width="9.21875" hidden="1"/>
  </cols>
  <sheetData>
    <row r="1" spans="1:17" x14ac:dyDescent="0.3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">
      <c r="A2" s="96" t="str">
        <f>Cover!D21&amp;" - "&amp;Cover!D23</f>
        <v>WPD South Wales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3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3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3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3">
      <c r="A14" s="73"/>
      <c r="B14" s="73"/>
      <c r="C14" s="109" t="s">
        <v>760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3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216578688.76116019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3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253200000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3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251473000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3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721251688.76116014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 x14ac:dyDescent="0.3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3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0.34866192193176876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 x14ac:dyDescent="0.3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0.6513380780682313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 x14ac:dyDescent="0.3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3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0.16729952157355102</v>
      </c>
      <c r="K33" s="166">
        <f>Expensed!H69</f>
        <v>0.25638013789485786</v>
      </c>
      <c r="L33" s="166">
        <f>Expensed!H70</f>
        <v>8.2164098383413667E-2</v>
      </c>
      <c r="M33" s="166">
        <f>Expensed!H71</f>
        <v>0.28441844917086168</v>
      </c>
      <c r="N33" s="166">
        <f>Expensed!H72</f>
        <v>0.20973779297731585</v>
      </c>
      <c r="O33" s="74"/>
      <c r="P33" s="73"/>
      <c r="Q33" s="53"/>
    </row>
    <row r="34" spans="1:17" x14ac:dyDescent="0.3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3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7.623077482259967E-2</v>
      </c>
      <c r="K35" s="166">
        <f>Capitalised!K44</f>
        <v>0.10935856975767738</v>
      </c>
      <c r="L35" s="166">
        <f>Capitalised!L44</f>
        <v>8.6838733515246347E-2</v>
      </c>
      <c r="M35" s="166">
        <f>Capitalised!M44</f>
        <v>0.35034237125516854</v>
      </c>
      <c r="N35" s="166">
        <f>Capitalised!N44</f>
        <v>0.37722955064930802</v>
      </c>
      <c r="O35" s="74"/>
      <c r="P35" s="73"/>
      <c r="Q35" s="42"/>
    </row>
    <row r="36" spans="1:17" x14ac:dyDescent="0.3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3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0.10798297909270389</v>
      </c>
      <c r="K37" s="135">
        <f>($H$27 * K33) + ($H$29 * K35)</f>
        <v>0.16061939226980923</v>
      </c>
      <c r="L37" s="135">
        <f>($H$27 * L33) + ($H$29 * L35)</f>
        <v>8.5208866245851805E-2</v>
      </c>
      <c r="M37" s="135">
        <f>($H$27 * M33) + ($H$29 * M35)</f>
        <v>0.32735720987997396</v>
      </c>
      <c r="N37" s="135">
        <f>($H$27 * N33) + ($H$29 * N35)</f>
        <v>0.31883155251166118</v>
      </c>
      <c r="O37" s="74"/>
      <c r="P37" s="115" t="s">
        <v>578</v>
      </c>
      <c r="Q37" s="42"/>
    </row>
    <row r="38" spans="1:17" x14ac:dyDescent="0.3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3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3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3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3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3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0.17240045994092634</v>
      </c>
      <c r="K43" s="166">
        <f>Expensed!H78</f>
        <v>0.26502548830118272</v>
      </c>
      <c r="L43" s="166">
        <f>Expensed!H79</f>
        <v>8.4326115702547222E-2</v>
      </c>
      <c r="M43" s="166">
        <f>Expensed!H80</f>
        <v>0.29325228434606304</v>
      </c>
      <c r="N43" s="166">
        <f>Expensed!H81</f>
        <v>0.18499565170928067</v>
      </c>
      <c r="O43" s="74"/>
      <c r="P43" s="73"/>
      <c r="Q43" s="42"/>
    </row>
    <row r="44" spans="1:17" x14ac:dyDescent="0.3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3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8.3954521946434185E-2</v>
      </c>
      <c r="K45" s="166">
        <f>Capitalised!K62</f>
        <v>0.12043884462826818</v>
      </c>
      <c r="L45" s="166">
        <f>Capitalised!L62</f>
        <v>9.5637285278450654E-2</v>
      </c>
      <c r="M45" s="166">
        <f>Capitalised!M62</f>
        <v>0.38583926720875988</v>
      </c>
      <c r="N45" s="166">
        <f>Capitalised!N62</f>
        <v>0.31413008093808714</v>
      </c>
      <c r="O45" s="74"/>
      <c r="P45" s="73"/>
      <c r="Q45" s="42"/>
    </row>
    <row r="46" spans="1:17" x14ac:dyDescent="0.3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0.11479225267465187</v>
      </c>
      <c r="K47" s="135">
        <f>($H$27 * K43) + ($H$29 * K45)</f>
        <v>0.1708507016969304</v>
      </c>
      <c r="L47" s="135">
        <f>($H$27 * L43) + ($H$29 * L45)</f>
        <v>9.1693511154820023E-2</v>
      </c>
      <c r="M47" s="135">
        <f>($H$27 * M43) + ($H$29 * M45)</f>
        <v>0.35355771181798834</v>
      </c>
      <c r="N47" s="135">
        <f>($H$27 * N43) + ($H$29 * N45)</f>
        <v>0.26910582265560951</v>
      </c>
      <c r="O47" s="74"/>
      <c r="P47" s="115" t="s">
        <v>578</v>
      </c>
      <c r="Q47" s="42"/>
    </row>
    <row r="48" spans="1:17" x14ac:dyDescent="0.3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3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3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3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3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3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174333196.00000003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3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3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2502889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4200000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3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6702889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 x14ac:dyDescent="0.3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3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167630307.00000003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 x14ac:dyDescent="0.3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3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 x14ac:dyDescent="0.3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18101219.936084539</v>
      </c>
      <c r="K69" s="158">
        <f>$H66 * K37</f>
        <v>26924678.036341552</v>
      </c>
      <c r="L69" s="158">
        <f>$H66 * L37</f>
        <v>14283588.407914078</v>
      </c>
      <c r="M69" s="158">
        <f>$H66 * M37</f>
        <v>54874989.590843476</v>
      </c>
      <c r="N69" s="158">
        <f>$H66 * N37</f>
        <v>53445831.028816395</v>
      </c>
      <c r="O69" s="74"/>
      <c r="P69" s="73"/>
      <c r="Q69" s="42"/>
    </row>
    <row r="70" spans="1:17" x14ac:dyDescent="0.3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19242660.557073466</v>
      </c>
      <c r="K70" s="147">
        <f>$H66 * K47</f>
        <v>28639755.576621868</v>
      </c>
      <c r="L70" s="147">
        <f>$H66 * L47</f>
        <v>15370611.424790408</v>
      </c>
      <c r="M70" s="147">
        <f>$H66 * M47</f>
        <v>59266987.774266921</v>
      </c>
      <c r="N70" s="147">
        <f>$H66 * N47</f>
        <v>45110291.667247385</v>
      </c>
      <c r="O70" s="74"/>
      <c r="P70" s="73"/>
      <c r="Q70" s="42"/>
    </row>
    <row r="71" spans="1:17" x14ac:dyDescent="0.3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3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3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3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4350000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3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3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 x14ac:dyDescent="0.3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727752.91884494689</v>
      </c>
      <c r="K77" s="158">
        <f>$H74 * K33</f>
        <v>1115253.5998426317</v>
      </c>
      <c r="L77" s="158">
        <f>$H74 * L33</f>
        <v>357413.82796784944</v>
      </c>
      <c r="M77" s="158">
        <f>$H74 * M33</f>
        <v>1237220.2538932483</v>
      </c>
      <c r="N77" s="158">
        <f>$H74 * N33</f>
        <v>912359.3994513239</v>
      </c>
      <c r="O77" s="74"/>
      <c r="P77" s="73"/>
      <c r="Q77" s="42"/>
    </row>
    <row r="78" spans="1:17" x14ac:dyDescent="0.3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749942.00074302964</v>
      </c>
      <c r="K78" s="147">
        <f>$H74 * K43</f>
        <v>1152860.8741101448</v>
      </c>
      <c r="L78" s="147">
        <f>$H74 * L43</f>
        <v>366818.60330608039</v>
      </c>
      <c r="M78" s="147">
        <f>$H74 * M43</f>
        <v>1275647.4369053743</v>
      </c>
      <c r="N78" s="147">
        <f>$H74 * N43</f>
        <v>804731.08493537095</v>
      </c>
      <c r="O78" s="74"/>
      <c r="P78" s="73"/>
      <c r="Q78" s="42"/>
    </row>
    <row r="79" spans="1:17" x14ac:dyDescent="0.3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3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3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3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 x14ac:dyDescent="0.3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18828972.854929484</v>
      </c>
      <c r="K83" s="145">
        <f t="shared" si="0"/>
        <v>28039931.636184182</v>
      </c>
      <c r="L83" s="145">
        <f t="shared" si="0"/>
        <v>14641002.235881926</v>
      </c>
      <c r="M83" s="145">
        <f t="shared" si="0"/>
        <v>56112209.844736725</v>
      </c>
      <c r="N83" s="145">
        <f t="shared" si="0"/>
        <v>54358190.428267717</v>
      </c>
      <c r="O83" s="74"/>
      <c r="P83" s="73"/>
      <c r="Q83" s="42"/>
    </row>
    <row r="84" spans="1:17" x14ac:dyDescent="0.3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19992602.557816498</v>
      </c>
      <c r="K84" s="147">
        <f t="shared" si="0"/>
        <v>29792616.450732011</v>
      </c>
      <c r="L84" s="147">
        <f t="shared" si="0"/>
        <v>15737430.02809649</v>
      </c>
      <c r="M84" s="147">
        <f t="shared" si="0"/>
        <v>60542635.211172298</v>
      </c>
      <c r="N84" s="147">
        <f t="shared" si="0"/>
        <v>45915022.752182759</v>
      </c>
      <c r="O84" s="74"/>
      <c r="P84" s="73"/>
      <c r="Q84" s="42"/>
    </row>
    <row r="85" spans="1:17" x14ac:dyDescent="0.3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3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3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3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3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3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3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3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3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2954.8379382999997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3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2482.1083529999996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3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7216.2041944999992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3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3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3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3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3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3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3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9195.9678555749997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 x14ac:dyDescent="0.3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3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675.23700000000008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3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3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3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3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3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3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3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3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3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3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0.94869646031973665</v>
      </c>
      <c r="O114" s="74"/>
      <c r="P114" s="115" t="s">
        <v>567</v>
      </c>
      <c r="Q114" s="42"/>
    </row>
    <row r="115" spans="1:17" x14ac:dyDescent="0.3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0.96579764021315773</v>
      </c>
      <c r="N115" s="190">
        <f>IF($H$106, ($H$102 + $H110 * $H$104) / ($H$102 + $H$104), N$116)</f>
        <v>0.96579764021315773</v>
      </c>
      <c r="O115" s="74"/>
      <c r="P115" s="115" t="s">
        <v>567</v>
      </c>
      <c r="Q115" s="42"/>
    </row>
    <row r="116" spans="1:17" x14ac:dyDescent="0.3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 x14ac:dyDescent="0.3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3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7216.2041944999992</v>
      </c>
      <c r="K118" s="130">
        <f>SUMPRODUCT($H93:$H95, K114:K116)</f>
        <v>7216.2041944999992</v>
      </c>
      <c r="L118" s="130">
        <f>SUMPRODUCT($H93:$H95, L114:L116)</f>
        <v>7216.2041944999992</v>
      </c>
      <c r="M118" s="130">
        <f>SUMPRODUCT($H93:$H95, M114:M116)</f>
        <v>9613.418584580766</v>
      </c>
      <c r="N118" s="130">
        <f>SUMPRODUCT($H93:$H95, N114:N116)</f>
        <v>12416.662877464445</v>
      </c>
      <c r="O118" s="74"/>
      <c r="P118" s="115" t="s">
        <v>581</v>
      </c>
      <c r="Q118" s="42"/>
    </row>
    <row r="119" spans="1:17" x14ac:dyDescent="0.3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3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3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3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3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3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3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3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3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3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 x14ac:dyDescent="0.3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2609.2627574591684</v>
      </c>
      <c r="K129" s="145">
        <f t="shared" si="1"/>
        <v>3885.6898835478464</v>
      </c>
      <c r="L129" s="145">
        <f t="shared" si="1"/>
        <v>2028.9063115814977</v>
      </c>
      <c r="M129" s="145">
        <f t="shared" si="1"/>
        <v>5836.8632709634312</v>
      </c>
      <c r="N129" s="145">
        <f t="shared" si="1"/>
        <v>4377.8421758494242</v>
      </c>
      <c r="O129" s="74"/>
      <c r="P129" s="73"/>
      <c r="Q129" s="42"/>
    </row>
    <row r="130" spans="1:17" x14ac:dyDescent="0.3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2770.5150822996852</v>
      </c>
      <c r="K130" s="147">
        <f t="shared" si="1"/>
        <v>4128.571704420332</v>
      </c>
      <c r="L130" s="147">
        <f t="shared" si="1"/>
        <v>2180.8459965824059</v>
      </c>
      <c r="M130" s="147">
        <f t="shared" si="1"/>
        <v>6297.721739515051</v>
      </c>
      <c r="N130" s="147">
        <f t="shared" si="1"/>
        <v>3697.8553098607504</v>
      </c>
      <c r="O130" s="74"/>
      <c r="P130" s="73"/>
      <c r="Q130" s="42"/>
    </row>
    <row r="131" spans="1:17" x14ac:dyDescent="0.3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3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 x14ac:dyDescent="0.3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18738.564399401366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3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19075.509832678224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3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3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539.83015131749869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 x14ac:dyDescent="0.3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3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3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3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3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3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3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3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 x14ac:dyDescent="0.3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0.13534647558926904</v>
      </c>
      <c r="K145" s="180">
        <f t="shared" si="2"/>
        <v>0.20155671538546005</v>
      </c>
      <c r="L145" s="180">
        <f t="shared" si="2"/>
        <v>0.10524249341633286</v>
      </c>
      <c r="M145" s="180">
        <f t="shared" si="2"/>
        <v>0.30276708237334954</v>
      </c>
      <c r="N145" s="180">
        <f t="shared" si="2"/>
        <v>0.2270854123423976</v>
      </c>
      <c r="O145" s="74"/>
      <c r="P145" s="73"/>
      <c r="Q145" s="42"/>
    </row>
    <row r="146" spans="1:17" x14ac:dyDescent="0.3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0.14124226674430143</v>
      </c>
      <c r="K146" s="192">
        <f t="shared" si="2"/>
        <v>0.21047668344208456</v>
      </c>
      <c r="L146" s="192">
        <f t="shared" si="2"/>
        <v>0.11118063711165707</v>
      </c>
      <c r="M146" s="192">
        <f t="shared" si="2"/>
        <v>0.32106105449374828</v>
      </c>
      <c r="N146" s="193">
        <f t="shared" si="2"/>
        <v>0.1885185427771251</v>
      </c>
      <c r="O146" s="74"/>
      <c r="P146" s="73"/>
      <c r="Q146" s="42"/>
    </row>
    <row r="147" spans="1:17" x14ac:dyDescent="0.3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3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3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2.800182089319098E-2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 x14ac:dyDescent="0.3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2.7520815431083499E-2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3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3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3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3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3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3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3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3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2.800182089319098E-2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 x14ac:dyDescent="0.3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3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3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3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3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0.16339302049234417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3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0.20928960411408049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3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0.19316170247257078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3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0.43415567292100449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3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3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3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0.33690319097472909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3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0.10524249341633286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3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0.30276708237334954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3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3.7104171432373795E-2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 x14ac:dyDescent="0.3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4.7526616049223119E-2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 x14ac:dyDescent="0.3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4.3864204854743259E-2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 x14ac:dyDescent="0.3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9.8590420006057403E-2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 x14ac:dyDescent="0.3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3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3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9.8590420006057403E-2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3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4.3864204854743259E-2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3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4.7526616049223119E-2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3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3.7104171432373795E-2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3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0.30276708237334954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3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0.10524249341633286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3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0.33690319097472909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3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3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3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3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3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3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WPD South Wales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2655000.0000000005</v>
      </c>
      <c r="K21" s="156">
        <f>Expenditure!K133</f>
        <v>8522063.3824810516</v>
      </c>
      <c r="L21" s="156">
        <f>Expenditure!L133</f>
        <v>661901.47443158436</v>
      </c>
      <c r="M21" s="156">
        <f>Expenditure!M133</f>
        <v>666190.14744315902</v>
      </c>
      <c r="N21" s="156">
        <f>Expenditure!N133</f>
        <v>2366190.147443159</v>
      </c>
      <c r="O21" s="156">
        <f>Expenditure!O133</f>
        <v>616899.89689543017</v>
      </c>
      <c r="P21" s="156">
        <f>Expenditure!P133</f>
        <v>132380.29488631687</v>
      </c>
      <c r="Q21" s="156">
        <f>Expenditure!Q133</f>
        <v>772218.38683684845</v>
      </c>
      <c r="R21" s="156">
        <f>Expenditure!R133</f>
        <v>639838.09195053158</v>
      </c>
      <c r="S21" s="156">
        <f>Expenditure!S133</f>
        <v>1588563.5386358025</v>
      </c>
      <c r="T21" s="156">
        <f>Expenditure!T133</f>
        <v>419204.26714000345</v>
      </c>
      <c r="U21" s="156">
        <f>Expenditure!U133</f>
        <v>220633.82481052811</v>
      </c>
      <c r="V21" s="156">
        <f>Expenditure!V133</f>
        <v>154443.67736736967</v>
      </c>
      <c r="W21" s="156">
        <f>Expenditure!W133</f>
        <v>198570.44232947531</v>
      </c>
      <c r="X21" s="156">
        <f>Expenditure!X133</f>
        <v>595711.32698842592</v>
      </c>
      <c r="Y21" s="156">
        <f>Expenditure!Y133</f>
        <v>0</v>
      </c>
      <c r="Z21" s="156">
        <f>Expenditure!Z133</f>
        <v>0</v>
      </c>
      <c r="AA21" s="156">
        <f>Expenditure!AA133</f>
        <v>198570.44232947531</v>
      </c>
      <c r="AB21" s="156">
        <f>Expenditure!AB133</f>
        <v>242697.20729158094</v>
      </c>
      <c r="AC21" s="156">
        <f>Expenditure!AC133</f>
        <v>1279676.1839010632</v>
      </c>
      <c r="AD21" s="156">
        <f>Expenditure!AD133</f>
        <v>397140.88465895061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1020000</v>
      </c>
      <c r="K22" s="201">
        <f>Expenditure!K139</f>
        <v>14329408.609428868</v>
      </c>
      <c r="L22" s="201">
        <f>Expenditure!L139</f>
        <v>882258.28286612639</v>
      </c>
      <c r="M22" s="201">
        <f>Expenditure!M139</f>
        <v>2388225.8282866133</v>
      </c>
      <c r="N22" s="201">
        <f>Expenditure!N139</f>
        <v>688225.82828661264</v>
      </c>
      <c r="O22" s="201">
        <f>Expenditure!O139</f>
        <v>2345905.1359990234</v>
      </c>
      <c r="P22" s="201">
        <f>Expenditure!P139</f>
        <v>176451.65657322528</v>
      </c>
      <c r="Q22" s="201">
        <f>Expenditure!Q139</f>
        <v>1029301.3300104808</v>
      </c>
      <c r="R22" s="201">
        <f>Expenditure!R139</f>
        <v>852849.67343725555</v>
      </c>
      <c r="S22" s="201">
        <f>Expenditure!S139</f>
        <v>2117419.8788787033</v>
      </c>
      <c r="T22" s="201">
        <f>Expenditure!T139</f>
        <v>558763.57914854668</v>
      </c>
      <c r="U22" s="201">
        <f>Expenditure!U139</f>
        <v>294086.09428870882</v>
      </c>
      <c r="V22" s="201">
        <f>Expenditure!V139</f>
        <v>205860.26600209615</v>
      </c>
      <c r="W22" s="201">
        <f>Expenditure!W139</f>
        <v>264677.48485983792</v>
      </c>
      <c r="X22" s="201">
        <f>Expenditure!X139</f>
        <v>794032.45457951375</v>
      </c>
      <c r="Y22" s="201">
        <f>Expenditure!Y139</f>
        <v>0</v>
      </c>
      <c r="Z22" s="201">
        <f>Expenditure!Z139</f>
        <v>0</v>
      </c>
      <c r="AA22" s="201">
        <f>Expenditure!AA139</f>
        <v>264677.48485983792</v>
      </c>
      <c r="AB22" s="201">
        <f>Expenditure!AB139</f>
        <v>323494.70371757966</v>
      </c>
      <c r="AC22" s="201">
        <f>Expenditure!AC139</f>
        <v>1705699.3468745111</v>
      </c>
      <c r="AD22" s="201">
        <f>Expenditure!AD139</f>
        <v>529354.96971967584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1946584.429940107</v>
      </c>
      <c r="L23" s="152">
        <f>Expenditure!L136</f>
        <v>509444.0903357616</v>
      </c>
      <c r="M23" s="152">
        <f>Expenditure!M136</f>
        <v>1869224.121588388</v>
      </c>
      <c r="N23" s="152">
        <f>Expenditure!N136</f>
        <v>310698.65368426358</v>
      </c>
      <c r="O23" s="152">
        <f>Expenditure!O136</f>
        <v>422586.38307235128</v>
      </c>
      <c r="P23" s="152">
        <f>Expenditure!P136</f>
        <v>101888.81806715233</v>
      </c>
      <c r="Q23" s="152">
        <f>Expenditure!Q136</f>
        <v>594351.4387250552</v>
      </c>
      <c r="R23" s="152">
        <f>Expenditure!R136</f>
        <v>492462.62065790291</v>
      </c>
      <c r="S23" s="152">
        <f>Expenditure!S136</f>
        <v>1222665.8168058279</v>
      </c>
      <c r="T23" s="152">
        <f>Expenditure!T136</f>
        <v>322647.92387931573</v>
      </c>
      <c r="U23" s="152">
        <f>Expenditure!U136</f>
        <v>169814.69677858721</v>
      </c>
      <c r="V23" s="152">
        <f>Expenditure!V136</f>
        <v>118870.28774501105</v>
      </c>
      <c r="W23" s="152">
        <f>Expenditure!W136</f>
        <v>152833.22710072849</v>
      </c>
      <c r="X23" s="152">
        <f>Expenditure!X136</f>
        <v>458499.68130218546</v>
      </c>
      <c r="Y23" s="152">
        <f>Expenditure!Y136</f>
        <v>0</v>
      </c>
      <c r="Z23" s="152">
        <f>Expenditure!Z136</f>
        <v>0</v>
      </c>
      <c r="AA23" s="152">
        <f>Expenditure!AA136</f>
        <v>152833.22710072849</v>
      </c>
      <c r="AB23" s="152">
        <f>Expenditure!AB136</f>
        <v>186796.16645644594</v>
      </c>
      <c r="AC23" s="152">
        <f>Expenditure!AC136</f>
        <v>984925.24131580582</v>
      </c>
      <c r="AD23" s="152">
        <f>Expenditure!AD136</f>
        <v>305666.45420145697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500000</v>
      </c>
      <c r="AQ23" s="152">
        <f>Expenditure!AQ136</f>
        <v>0</v>
      </c>
      <c r="AR23" s="74"/>
      <c r="AS23" s="73"/>
      <c r="AT23" s="42"/>
    </row>
    <row r="24" spans="1:46" x14ac:dyDescent="0.3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609999.99999999942</v>
      </c>
      <c r="K24" s="162">
        <f>Expenditure!K137</f>
        <v>3299178.1668963213</v>
      </c>
      <c r="L24" s="162">
        <f>Expenditure!L137</f>
        <v>863433.81475717213</v>
      </c>
      <c r="M24" s="162">
        <f>Expenditure!M137</f>
        <v>3168063.6689209053</v>
      </c>
      <c r="N24" s="162">
        <f>Expenditure!N137</f>
        <v>526589.13682502985</v>
      </c>
      <c r="O24" s="162">
        <f>Expenditure!O137</f>
        <v>716222.60366219166</v>
      </c>
      <c r="P24" s="162">
        <f>Expenditure!P137</f>
        <v>172686.76295143444</v>
      </c>
      <c r="Q24" s="162">
        <f>Expenditure!Q137</f>
        <v>1007339.4505500342</v>
      </c>
      <c r="R24" s="162">
        <f>Expenditure!R137</f>
        <v>834652.68759859982</v>
      </c>
      <c r="S24" s="162">
        <f>Expenditure!S137</f>
        <v>2072241.1554172132</v>
      </c>
      <c r="T24" s="162">
        <f>Expenditure!T137</f>
        <v>546841.41601287574</v>
      </c>
      <c r="U24" s="162">
        <f>Expenditure!U137</f>
        <v>287811.27158572408</v>
      </c>
      <c r="V24" s="162">
        <f>Expenditure!V137</f>
        <v>201467.89011000685</v>
      </c>
      <c r="W24" s="162">
        <f>Expenditure!W137</f>
        <v>259030.14442715165</v>
      </c>
      <c r="X24" s="162">
        <f>Expenditure!X137</f>
        <v>777090.43328145496</v>
      </c>
      <c r="Y24" s="162">
        <f>Expenditure!Y137</f>
        <v>0</v>
      </c>
      <c r="Z24" s="162">
        <f>Expenditure!Z137</f>
        <v>0</v>
      </c>
      <c r="AA24" s="162">
        <f>Expenditure!AA137</f>
        <v>259030.14442715165</v>
      </c>
      <c r="AB24" s="162">
        <f>Expenditure!AB137</f>
        <v>316592.39874429646</v>
      </c>
      <c r="AC24" s="162">
        <f>Expenditure!AC137</f>
        <v>1669305.3751971996</v>
      </c>
      <c r="AD24" s="162">
        <f>Expenditure!AD137</f>
        <v>518060.2888543033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3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 x14ac:dyDescent="0.3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2655000.0000000005</v>
      </c>
      <c r="K27" s="145">
        <f t="shared" si="0"/>
        <v>8522063.3824810516</v>
      </c>
      <c r="L27" s="145">
        <f t="shared" si="0"/>
        <v>661901.47443158436</v>
      </c>
      <c r="M27" s="145">
        <f t="shared" si="0"/>
        <v>666190.14744315902</v>
      </c>
      <c r="N27" s="145">
        <f t="shared" si="0"/>
        <v>2366190.147443159</v>
      </c>
      <c r="O27" s="145">
        <f t="shared" si="0"/>
        <v>616899.89689543017</v>
      </c>
      <c r="P27" s="145">
        <f t="shared" si="0"/>
        <v>132380.29488631687</v>
      </c>
      <c r="Q27" s="145">
        <f t="shared" si="0"/>
        <v>772218.38683684845</v>
      </c>
      <c r="R27" s="145">
        <f t="shared" si="0"/>
        <v>639838.09195053158</v>
      </c>
      <c r="S27" s="145">
        <f t="shared" si="0"/>
        <v>1588563.5386358025</v>
      </c>
      <c r="T27" s="145">
        <f t="shared" si="0"/>
        <v>419204.26714000345</v>
      </c>
      <c r="U27" s="145">
        <f t="shared" si="0"/>
        <v>220633.82481052811</v>
      </c>
      <c r="V27" s="145">
        <f t="shared" si="0"/>
        <v>154443.67736736967</v>
      </c>
      <c r="W27" s="145">
        <f t="shared" si="0"/>
        <v>198570.44232947531</v>
      </c>
      <c r="X27" s="145">
        <f t="shared" si="0"/>
        <v>595711.32698842592</v>
      </c>
      <c r="Y27" s="145">
        <f t="shared" si="0"/>
        <v>0</v>
      </c>
      <c r="Z27" s="145">
        <f t="shared" si="0"/>
        <v>0</v>
      </c>
      <c r="AA27" s="145">
        <f t="shared" si="0"/>
        <v>198570.44232947531</v>
      </c>
      <c r="AB27" s="145">
        <f t="shared" si="0"/>
        <v>242697.20729158094</v>
      </c>
      <c r="AC27" s="145">
        <f t="shared" si="0"/>
        <v>1279676.1839010632</v>
      </c>
      <c r="AD27" s="145">
        <f t="shared" si="0"/>
        <v>397140.88465895061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1020000</v>
      </c>
      <c r="K28" s="130">
        <f t="shared" si="2"/>
        <v>14329408.609428868</v>
      </c>
      <c r="L28" s="130">
        <f t="shared" si="2"/>
        <v>882258.28286612639</v>
      </c>
      <c r="M28" s="130">
        <f t="shared" si="2"/>
        <v>2388225.8282866133</v>
      </c>
      <c r="N28" s="130">
        <f t="shared" si="2"/>
        <v>688225.82828661264</v>
      </c>
      <c r="O28" s="130">
        <f t="shared" si="2"/>
        <v>2345905.1359990234</v>
      </c>
      <c r="P28" s="130">
        <f t="shared" si="2"/>
        <v>176451.65657322528</v>
      </c>
      <c r="Q28" s="130">
        <f t="shared" si="2"/>
        <v>1029301.3300104808</v>
      </c>
      <c r="R28" s="130">
        <f t="shared" si="2"/>
        <v>852849.67343725555</v>
      </c>
      <c r="S28" s="130">
        <f t="shared" si="2"/>
        <v>2117419.8788787033</v>
      </c>
      <c r="T28" s="130">
        <f t="shared" si="2"/>
        <v>558763.57914854668</v>
      </c>
      <c r="U28" s="130">
        <f t="shared" si="2"/>
        <v>294086.09428870882</v>
      </c>
      <c r="V28" s="130">
        <f t="shared" si="2"/>
        <v>205860.26600209615</v>
      </c>
      <c r="W28" s="130">
        <f t="shared" si="2"/>
        <v>264677.48485983792</v>
      </c>
      <c r="X28" s="130">
        <f t="shared" si="2"/>
        <v>794032.45457951375</v>
      </c>
      <c r="Y28" s="130">
        <f t="shared" si="2"/>
        <v>0</v>
      </c>
      <c r="Z28" s="130">
        <f t="shared" si="2"/>
        <v>0</v>
      </c>
      <c r="AA28" s="130">
        <f t="shared" si="2"/>
        <v>264677.48485983792</v>
      </c>
      <c r="AB28" s="130">
        <f t="shared" si="2"/>
        <v>323494.70371757966</v>
      </c>
      <c r="AC28" s="130">
        <f t="shared" si="2"/>
        <v>1705699.3468745111</v>
      </c>
      <c r="AD28" s="130">
        <f t="shared" si="2"/>
        <v>529354.96971967584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1946584.429940107</v>
      </c>
      <c r="L29" s="130">
        <f t="shared" si="4"/>
        <v>509444.0903357616</v>
      </c>
      <c r="M29" s="130">
        <f t="shared" si="4"/>
        <v>1869224.121588388</v>
      </c>
      <c r="N29" s="130">
        <f t="shared" si="4"/>
        <v>310698.65368426358</v>
      </c>
      <c r="O29" s="130">
        <f t="shared" si="4"/>
        <v>422586.38307235128</v>
      </c>
      <c r="P29" s="130">
        <f t="shared" si="4"/>
        <v>101888.81806715233</v>
      </c>
      <c r="Q29" s="130">
        <f t="shared" si="4"/>
        <v>594351.4387250552</v>
      </c>
      <c r="R29" s="130">
        <f t="shared" si="4"/>
        <v>492462.62065790291</v>
      </c>
      <c r="S29" s="130">
        <f t="shared" si="4"/>
        <v>1222665.8168058279</v>
      </c>
      <c r="T29" s="130">
        <f t="shared" si="4"/>
        <v>322647.92387931573</v>
      </c>
      <c r="U29" s="130">
        <f t="shared" si="4"/>
        <v>169814.69677858721</v>
      </c>
      <c r="V29" s="130">
        <f t="shared" si="4"/>
        <v>118870.28774501105</v>
      </c>
      <c r="W29" s="130">
        <f t="shared" si="4"/>
        <v>152833.22710072849</v>
      </c>
      <c r="X29" s="130">
        <f t="shared" si="4"/>
        <v>458499.68130218546</v>
      </c>
      <c r="Y29" s="130">
        <f t="shared" si="4"/>
        <v>0</v>
      </c>
      <c r="Z29" s="130">
        <f t="shared" si="4"/>
        <v>0</v>
      </c>
      <c r="AA29" s="130">
        <f t="shared" si="4"/>
        <v>152833.22710072849</v>
      </c>
      <c r="AB29" s="130">
        <f t="shared" si="4"/>
        <v>186796.16645644594</v>
      </c>
      <c r="AC29" s="130">
        <f t="shared" si="4"/>
        <v>984925.24131580582</v>
      </c>
      <c r="AD29" s="130">
        <f t="shared" si="4"/>
        <v>305666.45420145697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500000</v>
      </c>
      <c r="AQ29" s="130">
        <f t="shared" si="4"/>
        <v>0</v>
      </c>
      <c r="AR29" s="74"/>
      <c r="AS29" s="73"/>
      <c r="AT29" s="42"/>
    </row>
    <row r="30" spans="1:46" x14ac:dyDescent="0.3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609999.99999999942</v>
      </c>
      <c r="K30" s="147">
        <f t="shared" si="6"/>
        <v>3299178.1668963213</v>
      </c>
      <c r="L30" s="147">
        <f t="shared" si="6"/>
        <v>863433.81475717213</v>
      </c>
      <c r="M30" s="147">
        <f t="shared" si="6"/>
        <v>3168063.6689209053</v>
      </c>
      <c r="N30" s="147">
        <f t="shared" si="6"/>
        <v>526589.13682502985</v>
      </c>
      <c r="O30" s="147">
        <f t="shared" si="6"/>
        <v>716222.60366219166</v>
      </c>
      <c r="P30" s="147">
        <f t="shared" si="6"/>
        <v>172686.76295143444</v>
      </c>
      <c r="Q30" s="147">
        <f t="shared" si="6"/>
        <v>1007339.4505500342</v>
      </c>
      <c r="R30" s="147">
        <f t="shared" si="6"/>
        <v>834652.68759859982</v>
      </c>
      <c r="S30" s="147">
        <f t="shared" si="6"/>
        <v>2072241.1554172132</v>
      </c>
      <c r="T30" s="147">
        <f t="shared" si="6"/>
        <v>546841.41601287574</v>
      </c>
      <c r="U30" s="147">
        <f t="shared" si="6"/>
        <v>287811.27158572408</v>
      </c>
      <c r="V30" s="147">
        <f t="shared" si="6"/>
        <v>201467.89011000685</v>
      </c>
      <c r="W30" s="147">
        <f t="shared" si="6"/>
        <v>259030.14442715165</v>
      </c>
      <c r="X30" s="147">
        <f t="shared" si="6"/>
        <v>777090.43328145496</v>
      </c>
      <c r="Y30" s="147">
        <f t="shared" si="6"/>
        <v>0</v>
      </c>
      <c r="Z30" s="147">
        <f t="shared" si="6"/>
        <v>0</v>
      </c>
      <c r="AA30" s="147">
        <f t="shared" si="6"/>
        <v>259030.14442715165</v>
      </c>
      <c r="AB30" s="147">
        <f t="shared" si="6"/>
        <v>316592.39874429646</v>
      </c>
      <c r="AC30" s="147">
        <f t="shared" si="6"/>
        <v>1669305.3751971996</v>
      </c>
      <c r="AD30" s="147">
        <f t="shared" si="6"/>
        <v>518060.2888543033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3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3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3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22327893.617820755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 x14ac:dyDescent="0.3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30770692.607817218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 x14ac:dyDescent="0.3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10822793.278757075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 x14ac:dyDescent="0.3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18105636.810219064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 x14ac:dyDescent="0.3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3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3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15488245.048694383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 x14ac:dyDescent="0.3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21654023.684867244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 x14ac:dyDescent="0.3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5058537.6786208721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 x14ac:dyDescent="0.3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9183487.3910616189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 x14ac:dyDescent="0.3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3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3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3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0.69367246699583951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 x14ac:dyDescent="0.3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0.70372233608307189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 x14ac:dyDescent="0.3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0.49231932136924883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 x14ac:dyDescent="0.3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3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6" x14ac:dyDescent="0.3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">
      <c r="A2" s="96" t="str">
        <f>Cover!D21&amp;" - "&amp;Cover!D23</f>
        <v>WPD South Wales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28.8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3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9.8590420006057403E-2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3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4.3864204854743259E-2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3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4.7526616049223119E-2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3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3.7104171432373795E-2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3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0.30276708237334954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3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0.10524249341633286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3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0.33690319097472909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3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3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3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3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3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3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3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3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3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3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3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3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0.97199817910680908</v>
      </c>
      <c r="K46" s="177">
        <f>SUMPRODUCT($H19:$H25, K38:K44)</f>
        <v>0.63509498813207999</v>
      </c>
      <c r="L46" s="177">
        <f>SUMPRODUCT($H19:$H25, L38:L44)</f>
        <v>0.52985249471574714</v>
      </c>
      <c r="M46" s="177">
        <f>SUMPRODUCT($H19:$H25, M38:M44)</f>
        <v>0.22708541234239757</v>
      </c>
      <c r="N46" s="74"/>
      <c r="O46" s="115" t="s">
        <v>566</v>
      </c>
      <c r="P46" s="42"/>
    </row>
    <row r="47" spans="1:16" x14ac:dyDescent="0.3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3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3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3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3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3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 x14ac:dyDescent="0.3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0.97199817910680908</v>
      </c>
      <c r="K56" s="180">
        <f>SUMPRODUCT($H19:$H$25, K38:K$44)</f>
        <v>0.63509498813207999</v>
      </c>
      <c r="L56" s="180">
        <f>SUMPRODUCT($H19:$H$25, L38:L$44)</f>
        <v>0.52985249471574714</v>
      </c>
      <c r="M56" s="180">
        <f>SUMPRODUCT($H19:$H$25, M38:M$44)</f>
        <v>0.22708541234239757</v>
      </c>
      <c r="N56" s="74"/>
      <c r="O56" s="73"/>
      <c r="P56" s="42"/>
    </row>
    <row r="57" spans="1:16" x14ac:dyDescent="0.3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0.87340775910075164</v>
      </c>
      <c r="K57" s="177">
        <f>SUMPRODUCT($H20:$H$25, K39:K$44)</f>
        <v>0.53650456812602254</v>
      </c>
      <c r="L57" s="177">
        <f>SUMPRODUCT($H20:$H$25, L39:L$44)</f>
        <v>0.43126207470968969</v>
      </c>
      <c r="M57" s="177">
        <f>SUMPRODUCT($H20:$H$25, M39:M$44)</f>
        <v>0.12849499233634018</v>
      </c>
      <c r="N57" s="74"/>
      <c r="O57" s="73"/>
      <c r="P57" s="42"/>
    </row>
    <row r="58" spans="1:16" x14ac:dyDescent="0.3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0.82954355424600834</v>
      </c>
      <c r="K58" s="177">
        <f>SUMPRODUCT($H21:$H$25, K40:K$44)</f>
        <v>0.4926403632712793</v>
      </c>
      <c r="L58" s="177">
        <f>SUMPRODUCT($H21:$H$25, L40:L$44)</f>
        <v>0.38739786985494645</v>
      </c>
      <c r="M58" s="177">
        <f>SUMPRODUCT($H21:$H$25, M40:M$44)</f>
        <v>8.4630787481596914E-2</v>
      </c>
      <c r="N58" s="74"/>
      <c r="O58" s="73"/>
      <c r="P58" s="42"/>
    </row>
    <row r="59" spans="1:16" x14ac:dyDescent="0.3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0.78201693819678531</v>
      </c>
      <c r="K59" s="177">
        <f>SUMPRODUCT($H22:$H$25, K41:K$44)</f>
        <v>0.44511374722205621</v>
      </c>
      <c r="L59" s="177">
        <f>SUMPRODUCT($H22:$H$25, L41:L$44)</f>
        <v>0.33987125380572336</v>
      </c>
      <c r="M59" s="177">
        <f>SUMPRODUCT($H22:$H$25, M41:M$44)</f>
        <v>3.7104171432373795E-2</v>
      </c>
      <c r="N59" s="74"/>
      <c r="O59" s="73"/>
      <c r="P59" s="42"/>
    </row>
    <row r="60" spans="1:16" x14ac:dyDescent="0.3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0.74491276676441154</v>
      </c>
      <c r="K60" s="193">
        <f>SUMPRODUCT($H23:$H$25, K42:K$44)</f>
        <v>0.40800957578968239</v>
      </c>
      <c r="L60" s="193">
        <f>SUMPRODUCT($H23:$H$25, L42:L$44)</f>
        <v>0.30276708237334954</v>
      </c>
      <c r="M60" s="193">
        <f>SUMPRODUCT($H23:$H$25, M42:M$44)</f>
        <v>0</v>
      </c>
      <c r="N60" s="74"/>
      <c r="O60" s="73"/>
      <c r="P60" s="42"/>
    </row>
    <row r="61" spans="1:16" x14ac:dyDescent="0.3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3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3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3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3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3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3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3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3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3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0.69367246699583951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3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3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3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3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3.0200960138299593E-2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 x14ac:dyDescent="0.3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3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1.4558711046394458E-2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 x14ac:dyDescent="0.3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3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3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3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3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3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3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2.800182089319098E-2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3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3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3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3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3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3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3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3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3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3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 x14ac:dyDescent="0.3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0.97199817910680908</v>
      </c>
      <c r="K94" s="180">
        <f t="shared" si="0"/>
        <v>0.95777114214385572</v>
      </c>
      <c r="L94" s="180">
        <f t="shared" si="0"/>
        <v>0.94980442006149035</v>
      </c>
      <c r="M94" s="180">
        <f t="shared" si="0"/>
        <v>0.890226490216664</v>
      </c>
      <c r="N94" s="74"/>
      <c r="O94" s="73"/>
      <c r="P94" s="42"/>
    </row>
    <row r="95" spans="1:16" x14ac:dyDescent="0.3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0.90360871923905117</v>
      </c>
      <c r="K95" s="177">
        <f t="shared" si="0"/>
        <v>0.85463467860350473</v>
      </c>
      <c r="L95" s="177">
        <f t="shared" si="0"/>
        <v>0.82721065686167394</v>
      </c>
      <c r="M95" s="177">
        <f t="shared" si="0"/>
        <v>0.62212424534815669</v>
      </c>
      <c r="N95" s="74"/>
      <c r="O95" s="73"/>
      <c r="P95" s="42"/>
    </row>
    <row r="96" spans="1:16" x14ac:dyDescent="0.3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0.82954355424600834</v>
      </c>
      <c r="K96" s="177">
        <f t="shared" si="0"/>
        <v>0.74293882366202801</v>
      </c>
      <c r="L96" s="177">
        <f t="shared" si="0"/>
        <v>0.69444272279595753</v>
      </c>
      <c r="M96" s="177">
        <f t="shared" si="0"/>
        <v>0.33177194486811196</v>
      </c>
      <c r="N96" s="74"/>
      <c r="O96" s="73"/>
      <c r="P96" s="42"/>
    </row>
    <row r="97" spans="1:16" x14ac:dyDescent="0.3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0.79657564924317981</v>
      </c>
      <c r="K97" s="177">
        <f t="shared" si="0"/>
        <v>0.69322073641728577</v>
      </c>
      <c r="L97" s="177">
        <f t="shared" si="0"/>
        <v>0.63534502635375689</v>
      </c>
      <c r="M97" s="177">
        <f t="shared" si="0"/>
        <v>0.20253025533055369</v>
      </c>
      <c r="N97" s="74"/>
      <c r="O97" s="73"/>
      <c r="P97" s="42"/>
    </row>
    <row r="98" spans="1:16" x14ac:dyDescent="0.3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0.74491276676441154</v>
      </c>
      <c r="K98" s="193">
        <f t="shared" si="0"/>
        <v>0.61530921312898812</v>
      </c>
      <c r="L98" s="193">
        <f t="shared" si="0"/>
        <v>0.54273503655315003</v>
      </c>
      <c r="M98" s="193">
        <f t="shared" si="0"/>
        <v>0</v>
      </c>
      <c r="N98" s="74"/>
      <c r="O98" s="73"/>
      <c r="P98" s="42"/>
    </row>
    <row r="99" spans="1:16" x14ac:dyDescent="0.3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3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3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3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3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3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 x14ac:dyDescent="0.3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0.97199817910680908</v>
      </c>
      <c r="K105" s="153">
        <f t="shared" si="1"/>
        <v>0.95777114214385572</v>
      </c>
      <c r="L105" s="153">
        <f t="shared" si="1"/>
        <v>0.94980442006149035</v>
      </c>
      <c r="M105" s="153">
        <f t="shared" si="1"/>
        <v>0.890226490216664</v>
      </c>
      <c r="N105" s="74"/>
      <c r="O105" s="73"/>
      <c r="P105" s="42"/>
    </row>
    <row r="106" spans="1:16" x14ac:dyDescent="0.3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0.90360871923905117</v>
      </c>
      <c r="K106" s="154">
        <f t="shared" si="1"/>
        <v>0.85463467860350473</v>
      </c>
      <c r="L106" s="154">
        <f t="shared" si="1"/>
        <v>0.82721065686167394</v>
      </c>
      <c r="M106" s="154">
        <f t="shared" si="1"/>
        <v>0.62212424534815669</v>
      </c>
      <c r="N106" s="74"/>
      <c r="O106" s="73"/>
      <c r="P106" s="42"/>
    </row>
    <row r="107" spans="1:16" x14ac:dyDescent="0.3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0.82954355424600834</v>
      </c>
      <c r="K107" s="154">
        <f t="shared" si="1"/>
        <v>0.74293882366202801</v>
      </c>
      <c r="L107" s="154">
        <f t="shared" si="1"/>
        <v>0.69444272279595753</v>
      </c>
      <c r="M107" s="154">
        <f t="shared" si="1"/>
        <v>0.33177194486811196</v>
      </c>
      <c r="N107" s="74"/>
      <c r="O107" s="73"/>
      <c r="P107" s="42"/>
    </row>
    <row r="108" spans="1:16" x14ac:dyDescent="0.3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0.79657564924317981</v>
      </c>
      <c r="K108" s="154">
        <f t="shared" si="1"/>
        <v>0.69322073641728577</v>
      </c>
      <c r="L108" s="154">
        <f t="shared" si="1"/>
        <v>0.63534502635375689</v>
      </c>
      <c r="M108" s="154">
        <f t="shared" si="1"/>
        <v>0.20253025533055369</v>
      </c>
      <c r="N108" s="74"/>
      <c r="O108" s="73"/>
      <c r="P108" s="42"/>
    </row>
    <row r="109" spans="1:16" x14ac:dyDescent="0.3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0.74491276676441154</v>
      </c>
      <c r="K109" s="192">
        <f t="shared" si="1"/>
        <v>0.61530921312898812</v>
      </c>
      <c r="L109" s="192">
        <f t="shared" si="1"/>
        <v>0.54273503655315003</v>
      </c>
      <c r="M109" s="192">
        <f t="shared" si="1"/>
        <v>0</v>
      </c>
      <c r="N109" s="74"/>
      <c r="O109" s="73"/>
      <c r="P109" s="42"/>
    </row>
    <row r="110" spans="1:16" x14ac:dyDescent="0.3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3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3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3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3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3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0" width="40.77734375" customWidth="1"/>
    <col min="11" max="11" width="2.77734375" customWidth="1"/>
    <col min="12" max="16384" width="9.21875" hidden="1"/>
  </cols>
  <sheetData>
    <row r="1" spans="1:11" x14ac:dyDescent="0.3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">
      <c r="A2" s="96" t="str">
        <f>Cover!D21&amp;" - "&amp;Cover!D23</f>
        <v>WPD South Wales - April 22 Pricing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3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3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3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3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3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0.14124226674430143</v>
      </c>
      <c r="I18" s="74"/>
      <c r="J18" s="73"/>
      <c r="K18" s="42"/>
    </row>
    <row r="19" spans="1:11" x14ac:dyDescent="0.3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0.21047668344208456</v>
      </c>
      <c r="I19" s="74"/>
      <c r="J19" s="73"/>
      <c r="K19" s="42"/>
    </row>
    <row r="20" spans="1:11" x14ac:dyDescent="0.3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0.11118063711165707</v>
      </c>
      <c r="I20" s="74"/>
      <c r="J20" s="73"/>
      <c r="K20" s="42"/>
    </row>
    <row r="21" spans="1:11" x14ac:dyDescent="0.3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0.32106105449374828</v>
      </c>
      <c r="I21" s="74"/>
      <c r="J21" s="73"/>
      <c r="K21" s="42"/>
    </row>
    <row r="22" spans="1:11" x14ac:dyDescent="0.3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3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3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3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3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3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0.88846415835843551</v>
      </c>
      <c r="I27" s="74"/>
      <c r="J27" s="73"/>
      <c r="K27" s="42"/>
    </row>
    <row r="28" spans="1:11" x14ac:dyDescent="0.3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0.16128228639584058</v>
      </c>
      <c r="I28" s="74"/>
      <c r="J28" s="73"/>
      <c r="K28" s="42"/>
    </row>
    <row r="29" spans="1:11" x14ac:dyDescent="0.3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3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0.70372233608307189</v>
      </c>
      <c r="I30" s="74"/>
      <c r="J30" s="73"/>
      <c r="K30" s="42"/>
    </row>
    <row r="31" spans="1:11" x14ac:dyDescent="0.3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0.49231932136924883</v>
      </c>
      <c r="I31" s="74"/>
      <c r="J31" s="73"/>
      <c r="K31" s="42"/>
    </row>
    <row r="32" spans="1:11" x14ac:dyDescent="0.3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3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3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3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3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0.33500659936849014</v>
      </c>
      <c r="I36" s="132" t="s">
        <v>314</v>
      </c>
      <c r="J36" s="115" t="s">
        <v>588</v>
      </c>
      <c r="K36" s="42"/>
    </row>
    <row r="37" spans="1:11" x14ac:dyDescent="0.3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0.58322297311630511</v>
      </c>
      <c r="I37" s="132" t="s">
        <v>314</v>
      </c>
      <c r="J37" s="115" t="s">
        <v>589</v>
      </c>
      <c r="K37" s="42"/>
    </row>
    <row r="38" spans="1:11" x14ac:dyDescent="0.3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0.35710441173080471</v>
      </c>
      <c r="I38" s="132" t="s">
        <v>314</v>
      </c>
      <c r="J38" s="115" t="s">
        <v>590</v>
      </c>
      <c r="K38" s="42"/>
    </row>
    <row r="39" spans="1:11" x14ac:dyDescent="0.3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0.22402400551688062</v>
      </c>
      <c r="I39" s="132" t="s">
        <v>314</v>
      </c>
      <c r="J39" s="115" t="s">
        <v>591</v>
      </c>
      <c r="K39" s="42"/>
    </row>
    <row r="40" spans="1:11" x14ac:dyDescent="0.3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3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3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3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3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3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H20" sqref="H20:H23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0" width="40.77734375" customWidth="1"/>
    <col min="11" max="11" width="2.77734375" customWidth="1"/>
    <col min="12" max="16384" width="9.21875" hidden="1"/>
  </cols>
  <sheetData>
    <row r="1" spans="1:11" x14ac:dyDescent="0.3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">
      <c r="A2" s="96" t="str">
        <f>Cover!D21&amp;" - "&amp;Cover!D23</f>
        <v>WPD South Wales - April 22 Pricing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3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3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3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3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3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3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0.33500659936849014</v>
      </c>
      <c r="I20" s="74"/>
      <c r="J20" s="73"/>
      <c r="K20" s="42"/>
    </row>
    <row r="21" spans="1:11" x14ac:dyDescent="0.3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0.58322297311630511</v>
      </c>
      <c r="I21" s="74"/>
      <c r="J21" s="73"/>
      <c r="K21" s="42"/>
    </row>
    <row r="22" spans="1:11" x14ac:dyDescent="0.3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0.35710441173080471</v>
      </c>
      <c r="I22" s="74"/>
      <c r="J22" s="73"/>
      <c r="K22" s="42"/>
    </row>
    <row r="23" spans="1:11" x14ac:dyDescent="0.3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0.22402400551688062</v>
      </c>
      <c r="I23" s="74"/>
      <c r="J23" s="73"/>
      <c r="K23" s="42"/>
    </row>
    <row r="24" spans="1:11" x14ac:dyDescent="0.3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3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3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3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3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3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3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3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0.97199817910680908</v>
      </c>
      <c r="I31" s="74"/>
      <c r="J31" s="73"/>
      <c r="K31" s="42"/>
    </row>
    <row r="32" spans="1:11" x14ac:dyDescent="0.3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0.95777114214385572</v>
      </c>
      <c r="I32" s="74"/>
      <c r="J32" s="73"/>
      <c r="K32" s="42"/>
    </row>
    <row r="33" spans="1:11" x14ac:dyDescent="0.3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0.94980442006149035</v>
      </c>
      <c r="I33" s="74"/>
      <c r="J33" s="73"/>
      <c r="K33" s="42"/>
    </row>
    <row r="34" spans="1:11" x14ac:dyDescent="0.3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0.890226490216664</v>
      </c>
      <c r="I34" s="74"/>
      <c r="J34" s="73"/>
      <c r="K34" s="42"/>
    </row>
    <row r="35" spans="1:11" x14ac:dyDescent="0.3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3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3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0.90360871923905117</v>
      </c>
      <c r="I37" s="74"/>
      <c r="J37" s="73"/>
      <c r="K37" s="42"/>
    </row>
    <row r="38" spans="1:11" x14ac:dyDescent="0.3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0.85463467860350473</v>
      </c>
      <c r="I38" s="74"/>
      <c r="J38" s="73"/>
      <c r="K38" s="42"/>
    </row>
    <row r="39" spans="1:11" x14ac:dyDescent="0.3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0.82721065686167394</v>
      </c>
      <c r="I39" s="74"/>
      <c r="J39" s="73"/>
      <c r="K39" s="42"/>
    </row>
    <row r="40" spans="1:11" x14ac:dyDescent="0.3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0.62212424534815669</v>
      </c>
      <c r="I40" s="74"/>
      <c r="J40" s="73"/>
      <c r="K40" s="42"/>
    </row>
    <row r="41" spans="1:11" x14ac:dyDescent="0.3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3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3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0.82954355424600834</v>
      </c>
      <c r="I43" s="74"/>
      <c r="J43" s="73"/>
      <c r="K43" s="42"/>
    </row>
    <row r="44" spans="1:11" x14ac:dyDescent="0.3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0.74293882366202801</v>
      </c>
      <c r="I44" s="74"/>
      <c r="J44" s="73"/>
      <c r="K44" s="42"/>
    </row>
    <row r="45" spans="1:11" x14ac:dyDescent="0.3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0.69444272279595753</v>
      </c>
      <c r="I45" s="74"/>
      <c r="J45" s="73"/>
      <c r="K45" s="42"/>
    </row>
    <row r="46" spans="1:11" x14ac:dyDescent="0.3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0.33177194486811196</v>
      </c>
      <c r="I46" s="74"/>
      <c r="J46" s="73"/>
      <c r="K46" s="42"/>
    </row>
    <row r="47" spans="1:11" x14ac:dyDescent="0.3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3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3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0.79657564924317981</v>
      </c>
      <c r="I49" s="74"/>
      <c r="J49" s="73"/>
      <c r="K49" s="42"/>
    </row>
    <row r="50" spans="1:11" x14ac:dyDescent="0.3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0.69322073641728577</v>
      </c>
      <c r="I50" s="74"/>
      <c r="J50" s="73"/>
      <c r="K50" s="42"/>
    </row>
    <row r="51" spans="1:11" x14ac:dyDescent="0.3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0.63534502635375689</v>
      </c>
      <c r="I51" s="74"/>
      <c r="J51" s="73"/>
      <c r="K51" s="42"/>
    </row>
    <row r="52" spans="1:11" x14ac:dyDescent="0.3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0.20253025533055369</v>
      </c>
      <c r="I52" s="74"/>
      <c r="J52" s="73"/>
      <c r="K52" s="42"/>
    </row>
    <row r="53" spans="1:11" x14ac:dyDescent="0.3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3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3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0.74491276676441154</v>
      </c>
      <c r="I55" s="74"/>
      <c r="J55" s="73"/>
      <c r="K55" s="42"/>
    </row>
    <row r="56" spans="1:11" x14ac:dyDescent="0.3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0.61530921312898812</v>
      </c>
      <c r="I56" s="74"/>
      <c r="J56" s="73"/>
      <c r="K56" s="42"/>
    </row>
    <row r="57" spans="1:11" x14ac:dyDescent="0.3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0.54273503655315003</v>
      </c>
      <c r="I57" s="74"/>
      <c r="J57" s="73"/>
      <c r="K57" s="42"/>
    </row>
    <row r="58" spans="1:11" x14ac:dyDescent="0.3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3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3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20.77734375" customWidth="1"/>
    <col min="7" max="7" width="22.77734375" customWidth="1"/>
    <col min="8" max="8" width="24.21875" customWidth="1"/>
    <col min="9" max="9" width="30.77734375" customWidth="1"/>
    <col min="10" max="10" width="20.77734375" style="1" customWidth="1"/>
    <col min="11" max="11" width="10.77734375" customWidth="1"/>
    <col min="12" max="12" width="82.77734375" customWidth="1"/>
    <col min="13" max="13" width="2.77734375" customWidth="1"/>
    <col min="14" max="16384" width="9.21875" hidden="1"/>
  </cols>
  <sheetData>
    <row r="1" spans="1:13" s="3" customFormat="1" x14ac:dyDescent="0.3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3">
      <c r="A2" s="70" t="str">
        <f>Cover!D21&amp;" - "&amp;Cover!D23</f>
        <v>WPD South Wales - April 22 Pricing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3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3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3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3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44141</v>
      </c>
      <c r="I7" s="75"/>
      <c r="J7" s="75"/>
      <c r="K7" s="75"/>
      <c r="L7" s="75"/>
      <c r="M7" s="42"/>
    </row>
    <row r="8" spans="1:13" x14ac:dyDescent="0.3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3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3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3">
      <c r="A11" s="75"/>
      <c r="B11" s="75"/>
      <c r="C11" s="75"/>
      <c r="D11" s="75"/>
      <c r="E11" s="75"/>
      <c r="F11" s="75" t="s">
        <v>753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3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3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01 April 2022 Charging Methodologies Pre-Release – October 2020 (Schedules 16, 17, 18, 20 and 29) DCP 361</v>
      </c>
      <c r="I13" s="78"/>
      <c r="J13" s="78"/>
      <c r="K13" s="75"/>
      <c r="L13" s="75"/>
      <c r="M13" s="42"/>
    </row>
    <row r="14" spans="1:13" s="1" customFormat="1" x14ac:dyDescent="0.3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3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3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3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3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3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755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28.8" x14ac:dyDescent="0.3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430</v>
      </c>
      <c r="J20" s="18" t="s">
        <v>728</v>
      </c>
      <c r="K20" s="18" t="s">
        <v>565</v>
      </c>
      <c r="L20" s="18" t="s">
        <v>513</v>
      </c>
      <c r="M20" s="42"/>
    </row>
    <row r="21" spans="1:13" x14ac:dyDescent="0.3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28.8" x14ac:dyDescent="0.3">
      <c r="A22" s="75"/>
      <c r="B22" s="75"/>
      <c r="C22" s="75"/>
      <c r="D22" s="75"/>
      <c r="E22" s="75"/>
      <c r="F22" s="18">
        <v>43341</v>
      </c>
      <c r="G22" s="222" t="s">
        <v>727</v>
      </c>
      <c r="H22" s="22">
        <v>3</v>
      </c>
      <c r="I22" s="222" t="s">
        <v>746</v>
      </c>
      <c r="J22" s="222" t="s">
        <v>728</v>
      </c>
      <c r="K22" s="222" t="s">
        <v>565</v>
      </c>
      <c r="L22" s="222" t="s">
        <v>757</v>
      </c>
      <c r="M22" s="42"/>
    </row>
    <row r="23" spans="1:13" ht="43.2" x14ac:dyDescent="0.3">
      <c r="A23" s="75"/>
      <c r="B23" s="75"/>
      <c r="C23" s="75"/>
      <c r="D23" s="75"/>
      <c r="E23" s="75"/>
      <c r="F23" s="18">
        <v>43389</v>
      </c>
      <c r="G23" s="18" t="s">
        <v>752</v>
      </c>
      <c r="H23" s="22">
        <v>3</v>
      </c>
      <c r="I23" s="222" t="s">
        <v>754</v>
      </c>
      <c r="J23" s="222" t="s">
        <v>728</v>
      </c>
      <c r="K23" s="222" t="s">
        <v>565</v>
      </c>
      <c r="L23" s="222" t="s">
        <v>756</v>
      </c>
      <c r="M23" s="42"/>
    </row>
    <row r="24" spans="1:13" ht="57.6" x14ac:dyDescent="0.3">
      <c r="A24" s="75"/>
      <c r="B24" s="75"/>
      <c r="C24" s="75"/>
      <c r="D24" s="75"/>
      <c r="E24" s="75"/>
      <c r="F24" s="18">
        <v>43777</v>
      </c>
      <c r="G24" s="18" t="s">
        <v>752</v>
      </c>
      <c r="H24" s="22">
        <v>4</v>
      </c>
      <c r="I24" s="18" t="s">
        <v>759</v>
      </c>
      <c r="J24" s="222" t="s">
        <v>728</v>
      </c>
      <c r="K24" s="222" t="s">
        <v>565</v>
      </c>
      <c r="L24" s="222" t="s">
        <v>756</v>
      </c>
      <c r="M24" s="42"/>
    </row>
    <row r="25" spans="1:13" ht="57.6" x14ac:dyDescent="0.3">
      <c r="A25" s="75"/>
      <c r="B25" s="75"/>
      <c r="C25" s="75"/>
      <c r="D25" s="75"/>
      <c r="E25" s="75"/>
      <c r="F25" s="18">
        <v>44141</v>
      </c>
      <c r="G25" s="18" t="s">
        <v>752</v>
      </c>
      <c r="H25" s="22">
        <v>4</v>
      </c>
      <c r="I25" s="18" t="s">
        <v>767</v>
      </c>
      <c r="J25" s="222" t="s">
        <v>728</v>
      </c>
      <c r="K25" s="222" t="s">
        <v>565</v>
      </c>
      <c r="L25" s="222" t="s">
        <v>768</v>
      </c>
      <c r="M25" s="42"/>
    </row>
    <row r="26" spans="1:13" x14ac:dyDescent="0.3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3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3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3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3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3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3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3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3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3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3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3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3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3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3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3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3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3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3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3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3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28.8" x14ac:dyDescent="0.3">
      <c r="A50" s="42"/>
      <c r="B50" s="42"/>
      <c r="C50" s="42"/>
      <c r="D50" s="42"/>
      <c r="E50" s="42"/>
      <c r="F50" s="225" t="s">
        <v>752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3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3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3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3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3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3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3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3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73.77734375" customWidth="1"/>
    <col min="7" max="7" width="2.77734375" customWidth="1"/>
    <col min="8" max="8" width="9.21875" hidden="1" customWidth="1"/>
    <col min="9" max="9" width="0" hidden="1" customWidth="1"/>
    <col min="10" max="16384" width="9.21875" hidden="1"/>
  </cols>
  <sheetData>
    <row r="1" spans="1:9" s="3" customFormat="1" x14ac:dyDescent="0.3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3">
      <c r="A2" s="94" t="str">
        <f>Cover!D21&amp;" - "&amp;Cover!D23</f>
        <v>WPD South Wales - April 22 Pricing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95"/>
      <c r="C3" s="95"/>
      <c r="D3" s="95"/>
      <c r="E3" s="95"/>
      <c r="F3" s="95"/>
      <c r="G3" s="95"/>
      <c r="H3" s="95"/>
      <c r="I3" s="95"/>
    </row>
    <row r="4" spans="1:9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3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3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3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3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3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3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3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3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3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3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3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3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3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3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3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3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3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3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3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3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3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3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3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3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3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3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3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3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3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3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3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3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3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3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3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3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3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3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24.44140625" bestFit="1" customWidth="1"/>
    <col min="7" max="7" width="99.77734375" bestFit="1" customWidth="1"/>
    <col min="8" max="8" width="2.77734375" customWidth="1"/>
    <col min="9" max="16384" width="9.21875" hidden="1"/>
  </cols>
  <sheetData>
    <row r="1" spans="1:8" s="3" customFormat="1" x14ac:dyDescent="0.3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3">
      <c r="A2" s="70" t="str">
        <f>Cover!D21&amp;" - "&amp;Cover!D23</f>
        <v>WPD South Wales - April 22 Pricing</v>
      </c>
      <c r="B2" s="70"/>
      <c r="C2" s="70"/>
      <c r="D2" s="70"/>
      <c r="E2" s="70"/>
      <c r="F2" s="70"/>
      <c r="G2" s="70"/>
      <c r="H2" s="70"/>
    </row>
    <row r="3" spans="1:8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</row>
    <row r="5" spans="1:8" x14ac:dyDescent="0.3">
      <c r="B5" s="2" t="s">
        <v>7</v>
      </c>
      <c r="C5" s="2"/>
      <c r="D5" s="2"/>
      <c r="E5" s="2"/>
      <c r="F5" s="2"/>
      <c r="G5" s="2"/>
    </row>
    <row r="7" spans="1:8" x14ac:dyDescent="0.3">
      <c r="C7" s="5" t="s">
        <v>675</v>
      </c>
    </row>
    <row r="8" spans="1:8" x14ac:dyDescent="0.3">
      <c r="C8" s="5" t="s">
        <v>676</v>
      </c>
    </row>
    <row r="10" spans="1:8" x14ac:dyDescent="0.3">
      <c r="B10" s="2" t="s">
        <v>668</v>
      </c>
      <c r="C10" s="2"/>
      <c r="D10" s="2"/>
      <c r="E10" s="2"/>
      <c r="F10" s="2"/>
      <c r="G10" s="2"/>
    </row>
    <row r="12" spans="1:8" x14ac:dyDescent="0.3">
      <c r="C12" s="5" t="s">
        <v>484</v>
      </c>
    </row>
    <row r="14" spans="1:8" ht="15" thickBot="1" x14ac:dyDescent="0.35">
      <c r="F14" s="6" t="s">
        <v>342</v>
      </c>
      <c r="G14" s="15" t="s">
        <v>343</v>
      </c>
    </row>
    <row r="15" spans="1:8" ht="15.6" thickTop="1" thickBot="1" x14ac:dyDescent="0.35">
      <c r="F15" s="8" t="s">
        <v>306</v>
      </c>
    </row>
    <row r="16" spans="1:8" ht="15" thickTop="1" x14ac:dyDescent="0.3">
      <c r="F16" s="8" t="s">
        <v>307</v>
      </c>
      <c r="G16" s="7" t="str">
        <f>'Version control'!$B$5</f>
        <v>Model version</v>
      </c>
    </row>
    <row r="17" spans="6:7" x14ac:dyDescent="0.3">
      <c r="F17" s="9" t="s">
        <v>483</v>
      </c>
      <c r="G17" s="7" t="str">
        <f>'Version control'!$B$17</f>
        <v>Version log</v>
      </c>
    </row>
    <row r="18" spans="6:7" x14ac:dyDescent="0.3">
      <c r="F18" s="9" t="s">
        <v>483</v>
      </c>
      <c r="G18" s="7" t="str">
        <f>'Version control'!$B$31</f>
        <v>Model checks</v>
      </c>
    </row>
    <row r="19" spans="6:7" ht="15" thickBot="1" x14ac:dyDescent="0.35">
      <c r="F19" s="9" t="s">
        <v>483</v>
      </c>
      <c r="G19" s="7" t="str">
        <f>'Version control'!$B$44</f>
        <v>Version log lists</v>
      </c>
    </row>
    <row r="20" spans="6:7" ht="15.6" thickTop="1" thickBot="1" x14ac:dyDescent="0.35">
      <c r="F20" s="8" t="s">
        <v>308</v>
      </c>
      <c r="G20" s="7" t="str">
        <f>'Model map'!$B$5</f>
        <v>Map</v>
      </c>
    </row>
    <row r="21" spans="6:7" ht="15" thickTop="1" x14ac:dyDescent="0.3">
      <c r="F21" s="14" t="s">
        <v>309</v>
      </c>
      <c r="G21" s="7" t="str">
        <f>'Fixed inputs'!$B$11</f>
        <v>Universal values</v>
      </c>
    </row>
    <row r="22" spans="6:7" ht="15" thickBot="1" x14ac:dyDescent="0.35">
      <c r="F22" s="16" t="s">
        <v>483</v>
      </c>
      <c r="G22" s="7" t="str">
        <f>'Fixed inputs'!$B$19</f>
        <v>Inputs from DCUSA text</v>
      </c>
    </row>
    <row r="23" spans="6:7" ht="15" thickTop="1" x14ac:dyDescent="0.3">
      <c r="F23" s="14" t="s">
        <v>310</v>
      </c>
      <c r="G23" s="7" t="str">
        <f>'DNO inputs'!$B$11</f>
        <v>Nominated Calculation Agent inputs</v>
      </c>
    </row>
    <row r="24" spans="6:7" x14ac:dyDescent="0.3">
      <c r="F24" s="16" t="s">
        <v>483</v>
      </c>
      <c r="G24" s="7" t="str">
        <f>'DNO inputs'!$B$28</f>
        <v>Inputs from other charging models</v>
      </c>
    </row>
    <row r="25" spans="6:7" ht="15" thickBot="1" x14ac:dyDescent="0.35">
      <c r="F25" s="16" t="s">
        <v>483</v>
      </c>
      <c r="G25" s="7" t="str">
        <f>'DNO inputs'!$B$51</f>
        <v>Other DNO-specific inputs</v>
      </c>
    </row>
    <row r="26" spans="6:7" ht="15" thickTop="1" x14ac:dyDescent="0.3">
      <c r="F26" s="12" t="s">
        <v>22</v>
      </c>
      <c r="G26" s="7" t="str">
        <f>MEAV!$B$13</f>
        <v>MEAV</v>
      </c>
    </row>
    <row r="27" spans="6:7" ht="15" thickBot="1" x14ac:dyDescent="0.35">
      <c r="F27" s="13" t="s">
        <v>483</v>
      </c>
      <c r="G27" s="7" t="str">
        <f>MEAV!$B$99</f>
        <v>Adjusted MEAV</v>
      </c>
    </row>
    <row r="28" spans="6:7" ht="15" thickTop="1" x14ac:dyDescent="0.3">
      <c r="F28" s="12" t="s">
        <v>23</v>
      </c>
      <c r="G28" s="7" t="str">
        <f>Expenditure!$B$12</f>
        <v>Expenditure allocated based on RRP</v>
      </c>
    </row>
    <row r="29" spans="6:7" x14ac:dyDescent="0.3">
      <c r="F29" s="13" t="s">
        <v>483</v>
      </c>
      <c r="G29" s="7" t="str">
        <f>Expenditure!$B$53</f>
        <v>Expenditure allocated based on MEAV</v>
      </c>
    </row>
    <row r="30" spans="6:7" x14ac:dyDescent="0.3">
      <c r="F30" s="13" t="s">
        <v>483</v>
      </c>
      <c r="G30" s="7" t="str">
        <f>Expenditure!$B$103</f>
        <v>Allocation to LV Services</v>
      </c>
    </row>
    <row r="31" spans="6:7" ht="15" thickBot="1" x14ac:dyDescent="0.35">
      <c r="F31" s="13" t="s">
        <v>483</v>
      </c>
      <c r="G31" s="7" t="str">
        <f>Expenditure!$B$121</f>
        <v>Total expenditure allocated</v>
      </c>
    </row>
    <row r="32" spans="6:7" ht="15.6" thickTop="1" thickBot="1" x14ac:dyDescent="0.35">
      <c r="F32" s="12" t="s">
        <v>311</v>
      </c>
      <c r="G32" s="7" t="str">
        <f>Expensed!$B$13</f>
        <v>Expensed proportions</v>
      </c>
    </row>
    <row r="33" spans="2:7" ht="15.6" thickTop="1" thickBot="1" x14ac:dyDescent="0.35">
      <c r="F33" s="12" t="s">
        <v>24</v>
      </c>
      <c r="G33" s="7" t="str">
        <f>Capitalised!$B$13</f>
        <v>Capitalised proportions</v>
      </c>
    </row>
    <row r="34" spans="2:7" ht="15" thickTop="1" x14ac:dyDescent="0.3">
      <c r="F34" s="12" t="s">
        <v>25</v>
      </c>
      <c r="G34" s="7" t="str">
        <f>'Rev allocation'!$B$12</f>
        <v>Shares of allowed revenue by network level</v>
      </c>
    </row>
    <row r="35" spans="2:7" x14ac:dyDescent="0.3">
      <c r="F35" s="13" t="s">
        <v>483</v>
      </c>
      <c r="G35" s="7" t="str">
        <f>'Rev allocation'!$B$51</f>
        <v>Revenue by network level</v>
      </c>
    </row>
    <row r="36" spans="2:7" x14ac:dyDescent="0.3">
      <c r="F36" s="13" t="s">
        <v>483</v>
      </c>
      <c r="G36" s="7" t="str">
        <f>'Rev allocation'!$B$86</f>
        <v>Units flowing</v>
      </c>
    </row>
    <row r="37" spans="2:7" ht="15" thickBot="1" x14ac:dyDescent="0.35">
      <c r="F37" s="13" t="s">
        <v>483</v>
      </c>
      <c r="G37" s="7" t="str">
        <f>'Rev allocation'!$B$122</f>
        <v>Revenue per unit</v>
      </c>
    </row>
    <row r="38" spans="2:7" ht="15.6" thickTop="1" thickBot="1" x14ac:dyDescent="0.35">
      <c r="F38" s="12" t="s">
        <v>312</v>
      </c>
      <c r="G38" s="7" t="str">
        <f>Direct!$B$13</f>
        <v>Direct proportions</v>
      </c>
    </row>
    <row r="39" spans="2:7" ht="15" thickTop="1" x14ac:dyDescent="0.3">
      <c r="F39" s="12" t="s">
        <v>313</v>
      </c>
      <c r="G39" s="7" t="str">
        <f>'EDCM discounts'!$B$11</f>
        <v>Allocation percentages</v>
      </c>
    </row>
    <row r="40" spans="2:7" x14ac:dyDescent="0.3">
      <c r="F40" s="13" t="s">
        <v>483</v>
      </c>
      <c r="G40" s="7" t="str">
        <f>'EDCM discounts'!$B$27</f>
        <v>EDCM user discount components</v>
      </c>
    </row>
    <row r="41" spans="2:7" ht="15" thickBot="1" x14ac:dyDescent="0.35">
      <c r="F41" s="13" t="s">
        <v>483</v>
      </c>
      <c r="G41" s="7" t="str">
        <f>'EDCM discounts'!$B$87</f>
        <v>EDCM user discounts</v>
      </c>
    </row>
    <row r="42" spans="2:7" ht="15.6" thickTop="1" thickBot="1" x14ac:dyDescent="0.35">
      <c r="F42" s="12" t="s">
        <v>26</v>
      </c>
      <c r="G42" s="7" t="str">
        <f>'CDCM discounts'!$B$11</f>
        <v>CDCM user discounts</v>
      </c>
    </row>
    <row r="43" spans="2:7" ht="15" thickTop="1" x14ac:dyDescent="0.3">
      <c r="F43" s="10" t="s">
        <v>512</v>
      </c>
      <c r="G43" s="7" t="str">
        <f>'Output to other models'!$B$11</f>
        <v>DCUSA text outputs</v>
      </c>
    </row>
    <row r="45" spans="2:7" x14ac:dyDescent="0.3">
      <c r="B45" s="2" t="s">
        <v>669</v>
      </c>
      <c r="C45" s="2"/>
      <c r="D45" s="2"/>
      <c r="E45" s="2"/>
      <c r="F45" s="2"/>
      <c r="G45" s="2"/>
    </row>
    <row r="47" spans="2:7" x14ac:dyDescent="0.3">
      <c r="C47" s="5" t="s">
        <v>677</v>
      </c>
    </row>
    <row r="49" spans="6:7" ht="15" thickBot="1" x14ac:dyDescent="0.35">
      <c r="F49" s="6" t="s">
        <v>342</v>
      </c>
      <c r="G49" s="15" t="s">
        <v>343</v>
      </c>
    </row>
    <row r="50" spans="6:7" ht="15" thickTop="1" x14ac:dyDescent="0.3">
      <c r="F50" s="14" t="s">
        <v>309</v>
      </c>
      <c r="G50" s="7" t="str">
        <f>'Fixed inputs'!$C$15</f>
        <v>Input 401-A: Universal values</v>
      </c>
    </row>
    <row r="51" spans="6:7" x14ac:dyDescent="0.3">
      <c r="F51" s="16" t="s">
        <v>483</v>
      </c>
      <c r="G51" s="7" t="str">
        <f>'Fixed inputs'!$C$23</f>
        <v>Input 401-B: EDCM discount cap</v>
      </c>
    </row>
    <row r="52" spans="6:7" x14ac:dyDescent="0.3">
      <c r="F52" s="16" t="s">
        <v>483</v>
      </c>
      <c r="G52" s="7" t="str">
        <f>'Fixed inputs'!$C$29</f>
        <v>Input 401-C: Network length splits for EDCM</v>
      </c>
    </row>
    <row r="53" spans="6:7" x14ac:dyDescent="0.3">
      <c r="F53" s="16" t="s">
        <v>483</v>
      </c>
      <c r="G53" s="7" t="str">
        <f>'Fixed inputs'!$C$37</f>
        <v>Input 401-D: Allocation rules allocation key</v>
      </c>
    </row>
    <row r="54" spans="6:7" x14ac:dyDescent="0.3">
      <c r="F54" s="16" t="s">
        <v>483</v>
      </c>
      <c r="G54" s="7" t="str">
        <f>'Fixed inputs'!$C$89</f>
        <v>Input 401-E: Allocation rules percentage capitalised</v>
      </c>
    </row>
    <row r="55" spans="6:7" x14ac:dyDescent="0.3">
      <c r="F55" s="16" t="s">
        <v>483</v>
      </c>
      <c r="G55" s="7" t="str">
        <f>'Fixed inputs'!$C$130</f>
        <v>Input 401-F: Allocation rules direct cost indicator</v>
      </c>
    </row>
    <row r="56" spans="6:7" x14ac:dyDescent="0.3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3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3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3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3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" thickBot="1" x14ac:dyDescent="0.35">
      <c r="F61" s="16"/>
      <c r="G61" s="7" t="str">
        <f>'Fixed inputs'!C405</f>
        <v>Input 401-L: Decimal places for error checks</v>
      </c>
    </row>
    <row r="62" spans="6:7" ht="15" thickTop="1" x14ac:dyDescent="0.3">
      <c r="F62" s="14" t="s">
        <v>310</v>
      </c>
      <c r="G62" s="7" t="str">
        <f>'DNO inputs'!$C$15</f>
        <v>Input 402-A: LV mains split</v>
      </c>
    </row>
    <row r="63" spans="6:7" x14ac:dyDescent="0.3">
      <c r="F63" s="16" t="s">
        <v>483</v>
      </c>
      <c r="G63" s="7" t="str">
        <f>'DNO inputs'!$C$21</f>
        <v>Input 402-B: HV split</v>
      </c>
    </row>
    <row r="64" spans="6:7" x14ac:dyDescent="0.3">
      <c r="F64" s="16" t="s">
        <v>483</v>
      </c>
      <c r="G64" s="7" t="str">
        <f>'DNO inputs'!$C$32</f>
        <v>Input 402-C: CDCM notional asset values</v>
      </c>
    </row>
    <row r="65" spans="6:7" x14ac:dyDescent="0.3">
      <c r="F65" s="16" t="s">
        <v>483</v>
      </c>
      <c r="G65" s="7" t="str">
        <f>'DNO inputs'!$C$44</f>
        <v>Input 402-D: EDCM notional asset value</v>
      </c>
    </row>
    <row r="66" spans="6:7" x14ac:dyDescent="0.3">
      <c r="F66" s="16" t="s">
        <v>483</v>
      </c>
      <c r="G66" s="7" t="str">
        <f>'DNO inputs'!$C$55</f>
        <v>Input 402-E: MEAV asset count</v>
      </c>
    </row>
    <row r="67" spans="6:7" x14ac:dyDescent="0.3">
      <c r="F67" s="16" t="s">
        <v>483</v>
      </c>
      <c r="G67" s="7" t="str">
        <f>'DNO inputs'!$C$147</f>
        <v>Input 402-F: MEAV per unit</v>
      </c>
    </row>
    <row r="68" spans="6:7" x14ac:dyDescent="0.3">
      <c r="F68" s="16" t="s">
        <v>483</v>
      </c>
      <c r="G68" s="7" t="str">
        <f>'DNO inputs'!$C$238</f>
        <v>Input 402-G: 2007/08 RRP expenditure, by cost category</v>
      </c>
    </row>
    <row r="69" spans="6:7" x14ac:dyDescent="0.3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3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3">
      <c r="F71" s="16" t="s">
        <v>483</v>
      </c>
      <c r="G71" s="7" t="str">
        <f>'DNO inputs'!$C$331</f>
        <v>Input 402-J: Net capex (2005/06 to 2014/15)</v>
      </c>
    </row>
    <row r="72" spans="6:7" x14ac:dyDescent="0.3">
      <c r="F72" s="16" t="s">
        <v>483</v>
      </c>
      <c r="G72" s="7" t="str">
        <f>'DNO inputs'!$C$343</f>
        <v>Input 402-K: LV services share of LV net capex</v>
      </c>
    </row>
    <row r="73" spans="6:7" x14ac:dyDescent="0.3">
      <c r="F73" s="16" t="s">
        <v>483</v>
      </c>
      <c r="G73" s="7" t="str">
        <f>'DNO inputs'!$C$350</f>
        <v>Input 402-L: Price control allowed revenue</v>
      </c>
    </row>
    <row r="74" spans="6:7" x14ac:dyDescent="0.3">
      <c r="F74" s="16" t="s">
        <v>483</v>
      </c>
      <c r="G74" s="7" t="str">
        <f>'DNO inputs'!$C$359</f>
        <v>Input 402-M: 2007/08 total allowed revenue</v>
      </c>
    </row>
    <row r="75" spans="6:7" x14ac:dyDescent="0.3">
      <c r="F75" s="16" t="s">
        <v>483</v>
      </c>
      <c r="G75" s="7" t="str">
        <f>'DNO inputs'!$C$365</f>
        <v>Input 402-N: 2007/08 net incentive revenue</v>
      </c>
    </row>
    <row r="76" spans="6:7" x14ac:dyDescent="0.3">
      <c r="F76" s="16" t="s">
        <v>483</v>
      </c>
      <c r="G76" s="7" t="str">
        <f>'DNO inputs'!$C$371</f>
        <v>Input 402-O: Additional DNO revenue</v>
      </c>
    </row>
    <row r="77" spans="6:7" x14ac:dyDescent="0.3">
      <c r="F77" s="16" t="s">
        <v>483</v>
      </c>
      <c r="G77" s="7" t="str">
        <f>'DNO inputs'!$C$378</f>
        <v>Input 402-P: 2007/08 units distributed, by network level</v>
      </c>
    </row>
    <row r="78" spans="6:7" ht="15" thickBot="1" x14ac:dyDescent="0.35">
      <c r="F78" s="16" t="s">
        <v>483</v>
      </c>
      <c r="G78" s="7" t="str">
        <f>'DNO inputs'!$C$387</f>
        <v>Input 402-Q: 2007/08 network losses</v>
      </c>
    </row>
    <row r="79" spans="6:7" ht="15" thickTop="1" x14ac:dyDescent="0.3">
      <c r="F79" s="12" t="s">
        <v>22</v>
      </c>
      <c r="G79" s="7" t="str">
        <f>MEAV!$C$18</f>
        <v>Section 401-A: MEAV by asset type</v>
      </c>
    </row>
    <row r="80" spans="6:7" x14ac:dyDescent="0.3">
      <c r="F80" s="13" t="s">
        <v>483</v>
      </c>
      <c r="G80" s="7" t="str">
        <f>MEAV!$C$27</f>
        <v>Section 401-B: Mapping of asset types to network levels</v>
      </c>
    </row>
    <row r="81" spans="6:7" x14ac:dyDescent="0.3">
      <c r="F81" s="13" t="s">
        <v>483</v>
      </c>
      <c r="G81" s="7" t="str">
        <f>MEAV!$C$49</f>
        <v>Section 401-C: MEAV shares, by asset type and network level</v>
      </c>
    </row>
    <row r="82" spans="6:7" x14ac:dyDescent="0.3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3">
      <c r="F83" s="13" t="s">
        <v>483</v>
      </c>
      <c r="G83" s="7" t="str">
        <f>MEAV!$C$103</f>
        <v>Section 401-E: EHV reduction ratio</v>
      </c>
    </row>
    <row r="84" spans="6:7" ht="15" thickBot="1" x14ac:dyDescent="0.35">
      <c r="F84" s="13" t="s">
        <v>483</v>
      </c>
      <c r="G84" s="7" t="str">
        <f>MEAV!$C$122</f>
        <v>Section 401-F: Adjusted MEAV</v>
      </c>
    </row>
    <row r="85" spans="6:7" ht="15" thickTop="1" x14ac:dyDescent="0.3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3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3">
      <c r="F87" s="13" t="s">
        <v>483</v>
      </c>
      <c r="G87" s="7" t="str">
        <f>Expenditure!$C$58</f>
        <v>Section 402-C: Expenditure for allocation based on MEAV</v>
      </c>
    </row>
    <row r="88" spans="6:7" x14ac:dyDescent="0.3">
      <c r="F88" s="13" t="s">
        <v>483</v>
      </c>
      <c r="G88" s="7" t="str">
        <f>Expenditure!$C$71</f>
        <v>Section 402-D: MEAV allocation shares</v>
      </c>
    </row>
    <row r="89" spans="6:7" x14ac:dyDescent="0.3">
      <c r="F89" s="13" t="s">
        <v>483</v>
      </c>
      <c r="G89" s="7" t="str">
        <f>Expenditure!$C$87</f>
        <v>Section 402-E: Expenditure allocated based on MEAV</v>
      </c>
    </row>
    <row r="90" spans="6:7" x14ac:dyDescent="0.3">
      <c r="F90" s="13" t="s">
        <v>483</v>
      </c>
      <c r="G90" s="7" t="str">
        <f>Expenditure!$C$107</f>
        <v>Section 402-F: Expenditure allocated to LV Services</v>
      </c>
    </row>
    <row r="91" spans="6:7" ht="15" thickBot="1" x14ac:dyDescent="0.35">
      <c r="F91" s="13" t="s">
        <v>483</v>
      </c>
      <c r="G91" s="7" t="str">
        <f>Expenditure!$C$126</f>
        <v>Section 402-G: Total expenditure allocated for discounts</v>
      </c>
    </row>
    <row r="92" spans="6:7" ht="15" thickTop="1" x14ac:dyDescent="0.3">
      <c r="F92" s="12" t="s">
        <v>311</v>
      </c>
      <c r="G92" s="7" t="str">
        <f>Expensed!$C$18</f>
        <v>Section 403-A: Total expenditure allocated</v>
      </c>
    </row>
    <row r="93" spans="6:7" x14ac:dyDescent="0.3">
      <c r="F93" s="13" t="s">
        <v>483</v>
      </c>
      <c r="G93" s="7" t="str">
        <f>Expensed!$C$34</f>
        <v>Section 403-B: Share expensed</v>
      </c>
    </row>
    <row r="94" spans="6:7" x14ac:dyDescent="0.3">
      <c r="F94" s="13" t="s">
        <v>483</v>
      </c>
      <c r="G94" s="7" t="str">
        <f>Expensed!$C$40</f>
        <v>Section 403-C: Value expensed</v>
      </c>
    </row>
    <row r="95" spans="6:7" ht="15" thickBot="1" x14ac:dyDescent="0.35">
      <c r="F95" s="13" t="s">
        <v>483</v>
      </c>
      <c r="G95" s="7" t="str">
        <f>Expensed!$C$65</f>
        <v>Section 403-D: Expensed proportions</v>
      </c>
    </row>
    <row r="96" spans="6:7" ht="15" thickTop="1" x14ac:dyDescent="0.3">
      <c r="F96" s="12" t="s">
        <v>24</v>
      </c>
      <c r="G96" s="7" t="str">
        <f>Capitalised!$C$18</f>
        <v>Section 404-A: Net capex (2005/06 to 2014/15)</v>
      </c>
    </row>
    <row r="97" spans="6:7" x14ac:dyDescent="0.3">
      <c r="F97" s="13" t="s">
        <v>483</v>
      </c>
      <c r="G97" s="7" t="str">
        <f>Capitalised!$C$27</f>
        <v>Section 404-B: Capitalised proportions (EDCM)</v>
      </c>
    </row>
    <row r="98" spans="6:7" ht="15" thickBot="1" x14ac:dyDescent="0.35">
      <c r="F98" s="13" t="s">
        <v>483</v>
      </c>
      <c r="G98" s="7" t="str">
        <f>Capitalised!$C$47</f>
        <v>Section 404-C: Capitalised proportions (CDCM)</v>
      </c>
    </row>
    <row r="99" spans="6:7" ht="15" thickTop="1" x14ac:dyDescent="0.3">
      <c r="F99" s="12" t="s">
        <v>25</v>
      </c>
      <c r="G99" s="7" t="str">
        <f>'Rev allocation'!$C$16</f>
        <v>Section 405-A: Breakdown of allowed revenue</v>
      </c>
    </row>
    <row r="100" spans="6:7" x14ac:dyDescent="0.3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3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3">
      <c r="F102" s="13" t="s">
        <v>483</v>
      </c>
      <c r="G102" s="7" t="str">
        <f>'Rev allocation'!$C$56</f>
        <v>Section 405-D: Revenue to share</v>
      </c>
    </row>
    <row r="103" spans="6:7" x14ac:dyDescent="0.3">
      <c r="F103" s="13" t="s">
        <v>483</v>
      </c>
      <c r="G103" s="7" t="str">
        <f>'Rev allocation'!$C$72</f>
        <v>Section 405-E: Additional DNO revenue shares</v>
      </c>
    </row>
    <row r="104" spans="6:7" x14ac:dyDescent="0.3">
      <c r="F104" s="13" t="s">
        <v>483</v>
      </c>
      <c r="G104" s="7" t="str">
        <f>'Rev allocation'!$C$80</f>
        <v>Section 405-F: Revenue allocation</v>
      </c>
    </row>
    <row r="105" spans="6:7" x14ac:dyDescent="0.3">
      <c r="F105" s="13" t="s">
        <v>483</v>
      </c>
      <c r="G105" s="7" t="str">
        <f>'Rev allocation'!$C$90</f>
        <v>Section 405-G: Revenue allocation</v>
      </c>
    </row>
    <row r="106" spans="6:7" x14ac:dyDescent="0.3">
      <c r="F106" s="13" t="s">
        <v>483</v>
      </c>
      <c r="G106" s="7" t="str">
        <f>'Rev allocation'!$C$126</f>
        <v>Section 405-H: Revenue per unit</v>
      </c>
    </row>
    <row r="107" spans="6:7" x14ac:dyDescent="0.3">
      <c r="F107" s="13" t="s">
        <v>483</v>
      </c>
      <c r="G107" s="7" t="str">
        <f>'Rev allocation'!$C$142</f>
        <v>Section 405-I: Shares of revenue per unit</v>
      </c>
    </row>
    <row r="108" spans="6:7" x14ac:dyDescent="0.3">
      <c r="F108" s="13" t="s">
        <v>483</v>
      </c>
      <c r="G108" s="7" t="str">
        <f>'Rev allocation'!$C$156</f>
        <v>Section 405-J: U</v>
      </c>
    </row>
    <row r="109" spans="6:7" ht="15" thickBot="1" x14ac:dyDescent="0.35">
      <c r="F109" s="13" t="s">
        <v>483</v>
      </c>
      <c r="G109" s="7" t="str">
        <f>'Rev allocation'!$C$160</f>
        <v>Section 405-K: Extended network level allocation (EDCM only)</v>
      </c>
    </row>
    <row r="110" spans="6:7" ht="15" thickTop="1" x14ac:dyDescent="0.3">
      <c r="F110" s="12" t="s">
        <v>312</v>
      </c>
      <c r="G110" s="7" t="str">
        <f>Direct!$C$18</f>
        <v>Section 406-A: Removal of negative expenditure</v>
      </c>
    </row>
    <row r="111" spans="6:7" ht="15" thickBot="1" x14ac:dyDescent="0.35">
      <c r="F111" s="13" t="s">
        <v>483</v>
      </c>
      <c r="G111" s="7" t="str">
        <f>Direct!$C$32</f>
        <v>Section 406-B: Direct share of positive expenditure</v>
      </c>
    </row>
    <row r="112" spans="6:7" ht="15" thickTop="1" x14ac:dyDescent="0.3">
      <c r="F112" s="12" t="s">
        <v>313</v>
      </c>
      <c r="G112" s="7" t="str">
        <f>'EDCM discounts'!$C$16</f>
        <v>Section 407-A: Allocation percentages</v>
      </c>
    </row>
    <row r="113" spans="2:7" x14ac:dyDescent="0.3">
      <c r="F113" s="13" t="s">
        <v>483</v>
      </c>
      <c r="G113" s="7" t="str">
        <f>'EDCM discounts'!$C$32</f>
        <v>Section 407-B: S</v>
      </c>
    </row>
    <row r="114" spans="2:7" x14ac:dyDescent="0.3">
      <c r="F114" s="13" t="s">
        <v>483</v>
      </c>
      <c r="G114" s="7" t="str">
        <f>'EDCM discounts'!$C$50</f>
        <v>Section 407-C: P</v>
      </c>
    </row>
    <row r="115" spans="2:7" x14ac:dyDescent="0.3">
      <c r="F115" s="13" t="s">
        <v>483</v>
      </c>
      <c r="G115" s="7" t="str">
        <f>'EDCM discounts'!$C$62</f>
        <v>Section 407-D: P adder</v>
      </c>
    </row>
    <row r="116" spans="2:7" x14ac:dyDescent="0.3">
      <c r="F116" s="13" t="s">
        <v>483</v>
      </c>
      <c r="G116" s="7" t="str">
        <f>'EDCM discounts'!$C$79</f>
        <v>Section 407-E: U</v>
      </c>
    </row>
    <row r="117" spans="2:7" x14ac:dyDescent="0.3">
      <c r="F117" s="13" t="s">
        <v>483</v>
      </c>
      <c r="G117" s="7" t="str">
        <f>'EDCM discounts'!$C$91</f>
        <v>Section 407-F: EDCM user discounts (before cap)</v>
      </c>
    </row>
    <row r="118" spans="2:7" ht="15" thickBot="1" x14ac:dyDescent="0.35">
      <c r="F118" s="13" t="s">
        <v>483</v>
      </c>
      <c r="G118" s="7" t="str">
        <f>'EDCM discounts'!$C$100</f>
        <v>Section 407-G: EDCM user discounts</v>
      </c>
    </row>
    <row r="119" spans="2:7" ht="15" thickTop="1" x14ac:dyDescent="0.3">
      <c r="F119" s="12" t="s">
        <v>26</v>
      </c>
      <c r="G119" s="7" t="str">
        <f>'CDCM discounts'!$C$15</f>
        <v>Section 408-A: Allocation percentages</v>
      </c>
    </row>
    <row r="120" spans="2:7" x14ac:dyDescent="0.3">
      <c r="F120" s="13" t="s">
        <v>483</v>
      </c>
      <c r="G120" s="7" t="str">
        <f>'CDCM discounts'!$C$25</f>
        <v>Section 408-B: Parameters for splitting allocations at circuits levels</v>
      </c>
    </row>
    <row r="121" spans="2:7" ht="15" thickBot="1" x14ac:dyDescent="0.35">
      <c r="F121" s="13" t="s">
        <v>483</v>
      </c>
      <c r="G121" s="7" t="str">
        <f>'CDCM discounts'!$C$33</f>
        <v>Section 408-C: PCDM user discounts for CDCM</v>
      </c>
    </row>
    <row r="122" spans="2:7" ht="15" thickTop="1" x14ac:dyDescent="0.3">
      <c r="F122" s="10" t="s">
        <v>512</v>
      </c>
      <c r="G122" s="7" t="str">
        <f>'Output to other models'!$C$15</f>
        <v>Output 401-A: PCDM user discount for CDCM</v>
      </c>
    </row>
    <row r="123" spans="2:7" x14ac:dyDescent="0.3">
      <c r="F123" s="11" t="s">
        <v>483</v>
      </c>
      <c r="G123" s="7" t="str">
        <f>'Output to other models'!$C$25</f>
        <v>Output 401-B: PCDM user discount for EDCM</v>
      </c>
    </row>
    <row r="125" spans="2:7" x14ac:dyDescent="0.3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2" location="'DNO inputs'!A4" display="'"/>
    <hyperlink ref="G62" location="'DNO inputs'!$C$15" display="'DNO inputs'!$C$15"/>
    <hyperlink ref="F63" location="'DNO inputs'!A4" display="'"/>
    <hyperlink ref="G63" location="'DNO inputs'!$C$21" display="'DNO inputs'!$C$21"/>
    <hyperlink ref="F64" location="'DNO inputs'!A4" display="'"/>
    <hyperlink ref="G64" location="'DNO inputs'!$C$32" display="'DNO inputs'!$C$32"/>
    <hyperlink ref="F65" location="'DNO inputs'!A4" display="'"/>
    <hyperlink ref="G65" location="'DNO inputs'!$C$44" display="'DNO inputs'!$C$44"/>
    <hyperlink ref="F66" location="'DNO inputs'!A4" display="'"/>
    <hyperlink ref="G66" location="'DNO inputs'!$C$55" display="'DNO inputs'!$C$55"/>
    <hyperlink ref="F67" location="'DNO inputs'!A4" display="'"/>
    <hyperlink ref="G67" location="'DNO inputs'!$C$147" display="'DNO inputs'!$C$147"/>
    <hyperlink ref="F68" location="'DNO inputs'!A4" display="'"/>
    <hyperlink ref="G68" location="'DNO inputs'!$C$238" display="'DNO inputs'!$C$238"/>
    <hyperlink ref="F69" location="'DNO inputs'!A4" display="'"/>
    <hyperlink ref="G69" location="'DNO inputs'!$C$279" display="'DNO inputs'!$C$279"/>
    <hyperlink ref="F70" location="'DNO inputs'!A4" display="'"/>
    <hyperlink ref="G70" location="'DNO inputs'!$C$320" display="'DNO inputs'!$C$320"/>
    <hyperlink ref="F71" location="'DNO inputs'!A4" display="'"/>
    <hyperlink ref="G71" location="'DNO inputs'!$C$331" display="'DNO inputs'!$C$331"/>
    <hyperlink ref="F72" location="'DNO inputs'!A4" display="'"/>
    <hyperlink ref="G72" location="'DNO inputs'!$C$343" display="'DNO inputs'!$C$343"/>
    <hyperlink ref="F73" location="'DNO inputs'!A4" display="'"/>
    <hyperlink ref="G73" location="'DNO inputs'!$C$350" display="'DNO inputs'!$C$350"/>
    <hyperlink ref="F74" location="'DNO inputs'!A4" display="'"/>
    <hyperlink ref="G74" location="'DNO inputs'!$C$359" display="'DNO inputs'!$C$359"/>
    <hyperlink ref="F75" location="'DNO inputs'!A4" display="'"/>
    <hyperlink ref="G75" location="'DNO inputs'!$C$365" display="'DNO inputs'!$C$365"/>
    <hyperlink ref="F76" location="'DNO inputs'!A4" display="'"/>
    <hyperlink ref="G76" location="'DNO inputs'!$C$371" display="'DNO inputs'!$C$371"/>
    <hyperlink ref="F77" location="'DNO inputs'!A4" display="'"/>
    <hyperlink ref="G77" location="'DNO inputs'!$C$378" display="'DNO inputs'!$C$378"/>
    <hyperlink ref="F78" location="'DNO inputs'!A4" display="'"/>
    <hyperlink ref="G78" location="'DNO inputs'!$C$387" display="'DNO inputs'!$C$387"/>
    <hyperlink ref="F79" location="'MEAV'!A4" display="'"/>
    <hyperlink ref="G79" location="'MEAV'!$C$18" display="'MEAV'!$C$18"/>
    <hyperlink ref="F80" location="'MEAV'!A4" display="'"/>
    <hyperlink ref="G80" location="'MEAV'!$C$27" display="'MEAV'!$C$27"/>
    <hyperlink ref="F81" location="'MEAV'!A4" display="'"/>
    <hyperlink ref="G81" location="'MEAV'!$C$49" display="'MEAV'!$C$49"/>
    <hyperlink ref="F82" location="'MEAV'!A4" display="'"/>
    <hyperlink ref="G82" location="'MEAV'!$C$80" display="'MEAV'!$C$80"/>
    <hyperlink ref="F83" location="'MEAV'!A4" display="'"/>
    <hyperlink ref="G83" location="'MEAV'!$C$103" display="'MEAV'!$C$103"/>
    <hyperlink ref="F84" location="'MEAV'!A4" display="'"/>
    <hyperlink ref="G84" location="'MEAV'!$C$122" display="'MEAV'!$C$122"/>
    <hyperlink ref="F85" location="'Expenditure'!A4" display="'"/>
    <hyperlink ref="G85" location="'Expenditure'!$C$16" display="'Expenditure'!$C$16"/>
    <hyperlink ref="F86" location="'Expenditure'!A4" display="'"/>
    <hyperlink ref="G86" location="'Expenditure'!$C$36" display="'Expenditure'!$C$36"/>
    <hyperlink ref="F87" location="'Expenditure'!A4" display="'"/>
    <hyperlink ref="G87" location="'Expenditure'!$C$58" display="'Expenditure'!$C$58"/>
    <hyperlink ref="F88" location="'Expenditure'!A4" display="'"/>
    <hyperlink ref="G88" location="'Expenditure'!$C$71" display="'Expenditure'!$C$71"/>
    <hyperlink ref="F89" location="'Expenditure'!A4" display="'"/>
    <hyperlink ref="G89" location="'Expenditure'!$C$87" display="'Expenditure'!$C$87"/>
    <hyperlink ref="F90" location="'Expenditure'!A4" display="'"/>
    <hyperlink ref="G90" location="'Expenditure'!$C$107" display="'Expenditure'!$C$107"/>
    <hyperlink ref="F91" location="'Expenditure'!A4" display="'"/>
    <hyperlink ref="G91" location="'Expenditure'!$C$126" display="'Expenditure'!$C$126"/>
    <hyperlink ref="F92" location="'Expensed'!A4" display="'"/>
    <hyperlink ref="G92" location="'Expensed'!$C$18" display="'Expensed'!$C$18"/>
    <hyperlink ref="F93" location="'Expensed'!A4" display="'"/>
    <hyperlink ref="G93" location="'Expensed'!$C$34" display="'Expensed'!$C$34"/>
    <hyperlink ref="F94" location="'Expensed'!A4" display="'"/>
    <hyperlink ref="G94" location="'Expensed'!$C$40" display="'Expensed'!$C$40"/>
    <hyperlink ref="F95" location="'Expensed'!A4" display="'"/>
    <hyperlink ref="G95" location="'Expensed'!$C$65" display="'Expensed'!$C$65"/>
    <hyperlink ref="F96" location="'Capitalised'!A4" display="'"/>
    <hyperlink ref="G96" location="'Capitalised'!$C$18" display="'Capitalised'!$C$18"/>
    <hyperlink ref="F97" location="'Capitalised'!A4" display="'"/>
    <hyperlink ref="G97" location="'Capitalised'!$C$27" display="'Capitalised'!$C$27"/>
    <hyperlink ref="F98" location="'Capitalised'!A4" display="'"/>
    <hyperlink ref="G98" location="'Capitalised'!$C$47" display="'Capitalised'!$C$47"/>
    <hyperlink ref="F99" location="'Rev allocation'!A4" display="'"/>
    <hyperlink ref="G99" location="'Rev allocation'!$C$16" display="'Rev allocation'!$C$16"/>
    <hyperlink ref="F100" location="'Rev allocation'!A4" display="'"/>
    <hyperlink ref="G100" location="'Rev allocation'!$C$31" display="'Rev allocation'!$C$31"/>
    <hyperlink ref="F101" location="'Rev allocation'!A4" display="'"/>
    <hyperlink ref="G101" location="'Rev allocation'!$C$41" display="'Rev allocation'!$C$41"/>
    <hyperlink ref="F102" location="'Rev allocation'!A4" display="'"/>
    <hyperlink ref="G102" location="'Rev allocation'!$C$56" display="'Rev allocation'!$C$56"/>
    <hyperlink ref="F103" location="'Rev allocation'!A4" display="'"/>
    <hyperlink ref="G103" location="'Rev allocation'!$C$72" display="'Rev allocation'!$C$72"/>
    <hyperlink ref="F104" location="'Rev allocation'!A4" display="'"/>
    <hyperlink ref="G104" location="'Rev allocation'!$C$80" display="'Rev allocation'!$C$80"/>
    <hyperlink ref="F105" location="'Rev allocation'!A4" display="'"/>
    <hyperlink ref="G105" location="'Rev allocation'!$C$90" display="'Rev allocation'!$C$90"/>
    <hyperlink ref="F106" location="'Rev allocation'!A4" display="'"/>
    <hyperlink ref="G106" location="'Rev allocation'!$C$126" display="'Rev allocation'!$C$126"/>
    <hyperlink ref="F107" location="'Rev allocation'!A4" display="'"/>
    <hyperlink ref="G107" location="'Rev allocation'!$C$142" display="'Rev allocation'!$C$142"/>
    <hyperlink ref="F108" location="'Rev allocation'!A4" display="'"/>
    <hyperlink ref="G108" location="'Rev allocation'!$C$156" display="'Rev allocation'!$C$156"/>
    <hyperlink ref="F109" location="'Rev allocation'!A4" display="'"/>
    <hyperlink ref="G109" location="'Rev allocation'!$C$160" display="'Rev allocation'!$C$160"/>
    <hyperlink ref="F110" location="'Direct'!A4" display="'"/>
    <hyperlink ref="G110" location="'Direct'!$C$18" display="'Direct'!$C$18"/>
    <hyperlink ref="F111" location="'Direct'!A4" display="'"/>
    <hyperlink ref="G111" location="'Direct'!$C$32" display="'Direct'!$C$32"/>
    <hyperlink ref="F112" location="'EDCM discounts'!A4" display="'"/>
    <hyperlink ref="G112" location="'EDCM discounts'!$C$16" display="'EDCM discounts'!$C$16"/>
    <hyperlink ref="F113" location="'EDCM discounts'!A4" display="'"/>
    <hyperlink ref="G113" location="'EDCM discounts'!$C$32" display="'EDCM discounts'!$C$32"/>
    <hyperlink ref="F114" location="'EDCM discounts'!A4" display="'"/>
    <hyperlink ref="G114" location="'EDCM discounts'!$C$50" display="'EDCM discounts'!$C$50"/>
    <hyperlink ref="F115" location="'EDCM discounts'!A4" display="'"/>
    <hyperlink ref="G115" location="'EDCM discounts'!$C$62" display="'EDCM discounts'!$C$62"/>
    <hyperlink ref="F116" location="'EDCM discounts'!A4" display="'"/>
    <hyperlink ref="G116" location="'EDCM discounts'!$C$79" display="'EDCM discounts'!$C$79"/>
    <hyperlink ref="F117" location="'EDCM discounts'!A4" display="'"/>
    <hyperlink ref="G117" location="'EDCM discounts'!$C$91" display="'EDCM discounts'!$C$91"/>
    <hyperlink ref="F118" location="'EDCM discounts'!A4" display="'"/>
    <hyperlink ref="G118" location="'EDCM discounts'!$C$100" display="'EDCM discounts'!$C$100"/>
    <hyperlink ref="F119" location="'CDCM discounts'!A4" display="'"/>
    <hyperlink ref="G119" location="'CDCM discounts'!$C$15" display="'CDCM discounts'!$C$15"/>
    <hyperlink ref="F120" location="'CDCM discounts'!A4" display="'"/>
    <hyperlink ref="G120" location="'CDCM discounts'!$C$25" display="'CDCM discounts'!$C$25"/>
    <hyperlink ref="F121" location="'CDCM discounts'!A4" display="'"/>
    <hyperlink ref="G121" location="'CDCM discounts'!$C$33" display="'CDCM discounts'!$C$33"/>
    <hyperlink ref="F122" location="'Output to other models'!A4" display="'"/>
    <hyperlink ref="G122" location="'Output to other models'!$C$15" display="'Output to other models'!$C$15"/>
    <hyperlink ref="F123" location="'Output to other models'!A4" display="'"/>
    <hyperlink ref="G123" location="'Output to other models'!$C$25" display="'Output to other models'!$C$25"/>
    <hyperlink ref="G61" location="'Fixed inputs'!C405" display="'Fixed inputs'!C40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05" x14ac:dyDescent="0.3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3">
      <c r="A2" s="96" t="str">
        <f>Cover!D21&amp;" - "&amp;Cover!D23</f>
        <v>WPD South Wales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3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3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3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3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3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3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3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3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3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3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3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3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3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3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3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3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3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3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3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3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3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3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3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3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3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3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3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3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3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3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3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3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3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3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3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3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3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3">
      <c r="A51" s="73"/>
      <c r="B51" s="73"/>
      <c r="C51" s="73"/>
      <c r="D51" s="73"/>
      <c r="E51" s="216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3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3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3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3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3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3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3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3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3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3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3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3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3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3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3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3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3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3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3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3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3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3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3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3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3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3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3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3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3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3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3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3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3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3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3">
      <c r="A86" s="73"/>
      <c r="B86" s="73"/>
      <c r="C86" s="73"/>
      <c r="D86" s="73"/>
      <c r="E86" s="73"/>
      <c r="F86" s="216" t="s">
        <v>742</v>
      </c>
      <c r="G86" s="216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751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3">
      <c r="A87" s="73"/>
      <c r="B87" s="73"/>
      <c r="C87" s="73"/>
      <c r="D87" s="73"/>
      <c r="E87" s="73"/>
      <c r="F87" s="217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3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3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3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3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3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3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3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3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3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3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3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3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3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3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3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3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3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3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3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3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3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3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3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3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3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3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3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3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3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3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3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3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3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3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3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3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3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3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3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3">
      <c r="A127" s="73"/>
      <c r="B127" s="73"/>
      <c r="C127" s="73"/>
      <c r="D127" s="73"/>
      <c r="E127" s="73"/>
      <c r="F127" s="115" t="s">
        <v>742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3">
      <c r="A128" s="73"/>
      <c r="B128" s="73"/>
      <c r="C128" s="73"/>
      <c r="D128" s="73"/>
      <c r="E128" s="73"/>
      <c r="F128" s="117" t="s">
        <v>741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3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3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3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3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3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3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3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3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3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3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3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3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3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3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3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3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3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3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3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3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3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3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3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3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3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3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3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3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3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3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3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3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3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3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3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3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3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3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3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3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3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3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3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3">
      <c r="A172" s="73"/>
      <c r="B172" s="73"/>
      <c r="C172" s="73"/>
      <c r="D172" s="73"/>
      <c r="E172" s="73"/>
      <c r="F172" s="115" t="s">
        <v>742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751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3">
      <c r="A173" s="73"/>
      <c r="B173" s="73"/>
      <c r="C173" s="73"/>
      <c r="D173" s="73"/>
      <c r="E173" s="73"/>
      <c r="F173" s="117" t="s">
        <v>741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751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3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3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3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3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3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3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3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3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3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3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3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3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3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3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3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3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3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3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3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3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3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3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3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3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3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3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3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3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3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3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3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3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3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3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3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3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3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3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3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3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3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3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3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3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3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3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3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3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3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3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3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3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3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3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3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3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3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3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3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3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3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3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3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3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3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3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3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3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3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3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3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3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3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3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3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3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3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3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3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3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3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3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3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3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3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3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3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3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3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3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3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3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3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3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3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3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3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3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3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3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3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3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3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3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3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3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3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3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3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3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3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3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3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3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3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3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3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3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3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3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3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3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3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3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3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3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3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3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3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3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3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3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3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3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3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3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3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3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3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3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3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3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3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3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3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3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3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3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3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3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3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3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3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3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3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3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3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3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3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3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3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3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3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3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3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3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3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3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3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3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3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3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3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3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3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3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3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3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3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3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3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3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3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3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3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3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3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3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3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3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3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3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3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3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3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3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3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3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3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3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3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3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3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3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3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3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3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3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3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3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3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3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3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3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3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3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3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3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3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3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3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28.8" x14ac:dyDescent="0.3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3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3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3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3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3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3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3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3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3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3">
      <c r="A405" s="73"/>
      <c r="B405" s="73"/>
      <c r="C405" s="231" t="s">
        <v>765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3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3">
      <c r="A407" s="73"/>
      <c r="B407" s="73"/>
      <c r="E407" s="17" t="s">
        <v>763</v>
      </c>
      <c r="G407" s="17" t="s">
        <v>764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3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3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tabSelected="1" zoomScale="80" zoomScaleNormal="80" workbookViewId="0">
      <pane xSplit="9" ySplit="5" topLeftCell="J30" activePane="bottomRight" state="frozenSplit"/>
      <selection pane="topRight" activeCell="J1" sqref="J1"/>
      <selection pane="bottomLeft" activeCell="A261" sqref="A261"/>
      <selection pane="bottomRight" activeCell="H49" sqref="H49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6" x14ac:dyDescent="0.3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">
      <c r="A2" s="96" t="str">
        <f>Cover!D21&amp;" - "&amp;Cover!D23</f>
        <v>WPD South Wales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3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0.16128228639584058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 x14ac:dyDescent="0.3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3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3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3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3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3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3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0.88846415835843551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 x14ac:dyDescent="0.3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3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3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3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 x14ac:dyDescent="0.3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402761209.7616812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3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34535354.708660446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3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114657806.1560277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3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114324472.87669094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3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41139756.928083785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3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3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3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3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3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3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228173214.59446436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3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3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3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3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3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3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569</v>
      </c>
      <c r="P60" s="42"/>
    </row>
    <row r="61" spans="1:16" x14ac:dyDescent="0.3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3192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3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317000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3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97546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3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0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3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4772.09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3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6194.5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3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778846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3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4081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3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3785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3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199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3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3645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3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31376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3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2653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3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12207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3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3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3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3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162533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3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3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5461.7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3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3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5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3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913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3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3015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3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148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3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2330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3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7526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3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5702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3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1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3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3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3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3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3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3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3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3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31541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3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8203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3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3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3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1186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3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41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3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329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3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28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3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15324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3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190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3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4318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3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251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3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386.84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3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0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3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8.1240000000000006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3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6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3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2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3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1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3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1.3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3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311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3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274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3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16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3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3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3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1074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3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53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3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233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3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0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3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247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3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244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3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30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3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0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3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91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3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1089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3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835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3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2354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3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4708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3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35.4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3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58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3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0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3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3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222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3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727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3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131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3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140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3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1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3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272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3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1246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3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143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3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3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3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3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3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3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600</v>
      </c>
      <c r="P151" s="42"/>
    </row>
    <row r="152" spans="1:16" x14ac:dyDescent="0.3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19990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3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320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3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1920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3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3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67220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3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75910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3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710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3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8060.0000000000009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3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8470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3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10530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3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0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3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3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3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20820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3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3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3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3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2050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3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3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84360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3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3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535690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3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8310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3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24520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3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7060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3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10150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3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12280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3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3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3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3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3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3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3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3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3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3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1780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3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12820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3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3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3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26880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3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33670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3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41550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3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52490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3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2610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3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45360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3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3610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3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74530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3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173040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3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152890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3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173420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3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444450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3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444450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3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444450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3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1134520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3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66580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3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51400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3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33170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3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3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3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3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88110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3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3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3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262730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3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3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457920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3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3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52850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3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53510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3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3640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3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98620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3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3800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3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0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3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1323440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3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3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3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146880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3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3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1139950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3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3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3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3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3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3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3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3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3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3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3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3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 x14ac:dyDescent="0.3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3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32299999.999999996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3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3000000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3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8300000.0000000009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3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5500000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3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4099999.9999999995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3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600000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3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3500000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3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2900000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3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7200000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3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1900000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3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1000000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3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700000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3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900000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3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2700000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3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6800000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3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2100000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3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900000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3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1100000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3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5800000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3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1800000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3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4300000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3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13400000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3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1800000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3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8900000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3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-100000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3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3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-2.7755575615628914E-11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3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25300000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3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15100000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3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4200000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3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3">
      <c r="A276" s="73"/>
      <c r="B276" s="73"/>
      <c r="C276" s="73"/>
      <c r="D276" s="73"/>
      <c r="E276" s="73"/>
      <c r="F276" s="115" t="s">
        <v>742</v>
      </c>
      <c r="G276" s="115" t="s">
        <v>438</v>
      </c>
      <c r="H276" s="37">
        <v>500000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3">
      <c r="A277" s="73"/>
      <c r="B277" s="73"/>
      <c r="C277" s="73"/>
      <c r="D277" s="73"/>
      <c r="E277" s="73"/>
      <c r="F277" s="117" t="s">
        <v>741</v>
      </c>
      <c r="G277" s="117" t="s">
        <v>438</v>
      </c>
      <c r="H277" s="38">
        <v>-2900000.0000000056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3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3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3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3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3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3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3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 x14ac:dyDescent="0.3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3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5199999.9999999991</v>
      </c>
      <c r="K286" s="37">
        <v>4200000</v>
      </c>
      <c r="L286" s="37">
        <v>14299999.999999998</v>
      </c>
      <c r="M286" s="37">
        <v>8500000</v>
      </c>
      <c r="N286" s="74"/>
      <c r="O286" s="73"/>
      <c r="P286" s="42"/>
    </row>
    <row r="287" spans="1:16" x14ac:dyDescent="0.3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3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4899999.9999999991</v>
      </c>
      <c r="K288" s="37">
        <v>200000</v>
      </c>
      <c r="L288" s="37">
        <v>2300000</v>
      </c>
      <c r="M288" s="37">
        <v>600000.00000000012</v>
      </c>
      <c r="N288" s="74"/>
      <c r="O288" s="73"/>
      <c r="P288" s="42"/>
    </row>
    <row r="289" spans="1:16" x14ac:dyDescent="0.3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700000.00000000012</v>
      </c>
      <c r="K289" s="37">
        <v>1600000</v>
      </c>
      <c r="L289" s="37">
        <v>600000</v>
      </c>
      <c r="M289" s="37">
        <v>2300000.0000000005</v>
      </c>
      <c r="N289" s="74"/>
      <c r="O289" s="73"/>
      <c r="P289" s="42"/>
    </row>
    <row r="290" spans="1:16" x14ac:dyDescent="0.3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1165518.1170566711</v>
      </c>
      <c r="K290" s="37">
        <v>0</v>
      </c>
      <c r="L290" s="37">
        <v>2363069.33637506</v>
      </c>
      <c r="M290" s="37">
        <v>629777.08916097635</v>
      </c>
      <c r="N290" s="74"/>
      <c r="O290" s="73"/>
      <c r="P290" s="42"/>
    </row>
    <row r="291" spans="1:16" x14ac:dyDescent="0.3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3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3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3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3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3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3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3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3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3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3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3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3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3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3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3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3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3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3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3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3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3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3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3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3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3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3">
      <c r="A317" s="73"/>
      <c r="B317" s="73"/>
      <c r="C317" s="73"/>
      <c r="D317" s="73"/>
      <c r="E317" s="73"/>
      <c r="F317" s="115" t="s">
        <v>742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3">
      <c r="A318" s="73"/>
      <c r="B318" s="73"/>
      <c r="C318" s="73"/>
      <c r="D318" s="73"/>
      <c r="E318" s="73"/>
      <c r="F318" s="117" t="s">
        <v>741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3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3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3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3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3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3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3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 x14ac:dyDescent="0.3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609999.99999999942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3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3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1020000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3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2655000.0000000005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3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3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3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3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3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3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3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 x14ac:dyDescent="0.3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49299918.108546756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3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23067824.613711819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3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93064880.701504499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3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58049577.21807123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3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42157608.691195436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3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3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3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3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3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3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3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0.41074973886567012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 x14ac:dyDescent="0.3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3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3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3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3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3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 x14ac:dyDescent="0.3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216578688.76116019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3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253200000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3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251473000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3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3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3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3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3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3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174333196.00000003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 x14ac:dyDescent="0.3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3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3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3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3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3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2502889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 x14ac:dyDescent="0.3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3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3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3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3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3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3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4350000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 x14ac:dyDescent="0.3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3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3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3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3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3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 x14ac:dyDescent="0.3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2954.8379382999997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3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2482.1083529999996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3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7216.2041944999992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3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3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3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3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3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3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675.23700000000008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 x14ac:dyDescent="0.3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3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94" width="20.77734375" customWidth="1"/>
    <col min="95" max="95" width="2.77734375" customWidth="1"/>
    <col min="96" max="96" width="40.77734375" customWidth="1"/>
    <col min="97" max="97" width="2.77734375" customWidth="1"/>
    <col min="98" max="16384" width="9.21875" hidden="1"/>
  </cols>
  <sheetData>
    <row r="1" spans="1:97" x14ac:dyDescent="0.3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3">
      <c r="A2" s="96" t="str">
        <f>Cover!D21&amp;" - "&amp;Cover!D23</f>
        <v>WPD South Wales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3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3.2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3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3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3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3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3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3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3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3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3192</v>
      </c>
      <c r="K20" s="152">
        <f>'DNO inputs'!H62</f>
        <v>317000</v>
      </c>
      <c r="L20" s="152">
        <f>'DNO inputs'!H63</f>
        <v>97546</v>
      </c>
      <c r="M20" s="152">
        <f>'DNO inputs'!H64</f>
        <v>0</v>
      </c>
      <c r="N20" s="152">
        <f>'DNO inputs'!H65</f>
        <v>4772.09</v>
      </c>
      <c r="O20" s="152">
        <f>'DNO inputs'!H66</f>
        <v>6194.5</v>
      </c>
      <c r="P20" s="152">
        <f>'DNO inputs'!H67</f>
        <v>778846</v>
      </c>
      <c r="Q20" s="152">
        <f>'DNO inputs'!H68</f>
        <v>4081</v>
      </c>
      <c r="R20" s="152">
        <f>'DNO inputs'!H69</f>
        <v>3785</v>
      </c>
      <c r="S20" s="152">
        <f>'DNO inputs'!H70</f>
        <v>199</v>
      </c>
      <c r="T20" s="152">
        <f>'DNO inputs'!H71</f>
        <v>3645</v>
      </c>
      <c r="U20" s="152">
        <f>'DNO inputs'!H72</f>
        <v>31376</v>
      </c>
      <c r="V20" s="152">
        <f>'DNO inputs'!H73</f>
        <v>2653</v>
      </c>
      <c r="W20" s="152">
        <f>'DNO inputs'!H74</f>
        <v>12207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162533</v>
      </c>
      <c r="AB20" s="152">
        <f>'DNO inputs'!H79</f>
        <v>0</v>
      </c>
      <c r="AC20" s="152">
        <f>'DNO inputs'!H80</f>
        <v>5461.7</v>
      </c>
      <c r="AD20" s="152">
        <f>'DNO inputs'!H81</f>
        <v>0</v>
      </c>
      <c r="AE20" s="152">
        <f>'DNO inputs'!H82</f>
        <v>5</v>
      </c>
      <c r="AF20" s="152">
        <f>'DNO inputs'!H83</f>
        <v>913</v>
      </c>
      <c r="AG20" s="152">
        <f>'DNO inputs'!H84</f>
        <v>3015</v>
      </c>
      <c r="AH20" s="152">
        <f>'DNO inputs'!H85</f>
        <v>148</v>
      </c>
      <c r="AI20" s="152">
        <f>'DNO inputs'!H86</f>
        <v>2330</v>
      </c>
      <c r="AJ20" s="152">
        <f>'DNO inputs'!H87</f>
        <v>7526</v>
      </c>
      <c r="AK20" s="152">
        <f>'DNO inputs'!H88</f>
        <v>5702</v>
      </c>
      <c r="AL20" s="152">
        <f>'DNO inputs'!H89</f>
        <v>1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31541</v>
      </c>
      <c r="AU20" s="152">
        <f>'DNO inputs'!H98</f>
        <v>8203</v>
      </c>
      <c r="AV20" s="152">
        <f>'DNO inputs'!H99</f>
        <v>0</v>
      </c>
      <c r="AW20" s="152">
        <f>'DNO inputs'!H100</f>
        <v>0</v>
      </c>
      <c r="AX20" s="152">
        <f>'DNO inputs'!H101</f>
        <v>1186</v>
      </c>
      <c r="AY20" s="152">
        <f>'DNO inputs'!H102</f>
        <v>41</v>
      </c>
      <c r="AZ20" s="152">
        <f>'DNO inputs'!H103</f>
        <v>329</v>
      </c>
      <c r="BA20" s="152">
        <f>'DNO inputs'!H104</f>
        <v>28</v>
      </c>
      <c r="BB20" s="152">
        <f>'DNO inputs'!H105</f>
        <v>15324</v>
      </c>
      <c r="BC20" s="152">
        <f>'DNO inputs'!H106</f>
        <v>190</v>
      </c>
      <c r="BD20" s="152">
        <f>'DNO inputs'!H107</f>
        <v>4318</v>
      </c>
      <c r="BE20" s="152">
        <f>'DNO inputs'!H108</f>
        <v>251</v>
      </c>
      <c r="BF20" s="152">
        <f>'DNO inputs'!H109</f>
        <v>386.84</v>
      </c>
      <c r="BG20" s="152">
        <f>'DNO inputs'!H110</f>
        <v>0</v>
      </c>
      <c r="BH20" s="152">
        <f>'DNO inputs'!H111</f>
        <v>8.1240000000000006</v>
      </c>
      <c r="BI20" s="152">
        <f>'DNO inputs'!H112</f>
        <v>6</v>
      </c>
      <c r="BJ20" s="152">
        <f>'DNO inputs'!H113</f>
        <v>2</v>
      </c>
      <c r="BK20" s="152">
        <f>'DNO inputs'!H114</f>
        <v>1</v>
      </c>
      <c r="BL20" s="152">
        <f>'DNO inputs'!H115</f>
        <v>1.3</v>
      </c>
      <c r="BM20" s="152">
        <f>'DNO inputs'!H116</f>
        <v>311</v>
      </c>
      <c r="BN20" s="152">
        <f>'DNO inputs'!H117</f>
        <v>274</v>
      </c>
      <c r="BO20" s="152">
        <f>'DNO inputs'!H118</f>
        <v>16</v>
      </c>
      <c r="BP20" s="152">
        <f>'DNO inputs'!H119</f>
        <v>0</v>
      </c>
      <c r="BQ20" s="152">
        <f>'DNO inputs'!H120</f>
        <v>0</v>
      </c>
      <c r="BR20" s="152">
        <f>'DNO inputs'!H121</f>
        <v>1074</v>
      </c>
      <c r="BS20" s="152">
        <f>'DNO inputs'!H122</f>
        <v>53</v>
      </c>
      <c r="BT20" s="152">
        <f>'DNO inputs'!H123</f>
        <v>233</v>
      </c>
      <c r="BU20" s="152">
        <f>'DNO inputs'!H124</f>
        <v>0</v>
      </c>
      <c r="BV20" s="152">
        <f>'DNO inputs'!H125</f>
        <v>247</v>
      </c>
      <c r="BW20" s="152">
        <f>'DNO inputs'!H126</f>
        <v>244</v>
      </c>
      <c r="BX20" s="152">
        <f>'DNO inputs'!H127</f>
        <v>30</v>
      </c>
      <c r="BY20" s="152">
        <f>'DNO inputs'!H128</f>
        <v>0</v>
      </c>
      <c r="BZ20" s="152">
        <f>'DNO inputs'!H129</f>
        <v>91</v>
      </c>
      <c r="CA20" s="152">
        <f>'DNO inputs'!H130</f>
        <v>1089</v>
      </c>
      <c r="CB20" s="152">
        <f>'DNO inputs'!H131</f>
        <v>835</v>
      </c>
      <c r="CC20" s="152">
        <f>'DNO inputs'!H132</f>
        <v>2354</v>
      </c>
      <c r="CD20" s="152">
        <f>'DNO inputs'!H133</f>
        <v>4708</v>
      </c>
      <c r="CE20" s="152">
        <f>'DNO inputs'!H134</f>
        <v>35.4</v>
      </c>
      <c r="CF20" s="152">
        <f>'DNO inputs'!H135</f>
        <v>58</v>
      </c>
      <c r="CG20" s="152">
        <f>'DNO inputs'!H136</f>
        <v>0</v>
      </c>
      <c r="CH20" s="152">
        <f>'DNO inputs'!H137</f>
        <v>0</v>
      </c>
      <c r="CI20" s="152">
        <f>'DNO inputs'!H138</f>
        <v>222</v>
      </c>
      <c r="CJ20" s="152">
        <f>'DNO inputs'!H139</f>
        <v>727</v>
      </c>
      <c r="CK20" s="152">
        <f>'DNO inputs'!H140</f>
        <v>131</v>
      </c>
      <c r="CL20" s="152">
        <f>'DNO inputs'!H141</f>
        <v>140</v>
      </c>
      <c r="CM20" s="152">
        <f>'DNO inputs'!H142</f>
        <v>1</v>
      </c>
      <c r="CN20" s="152">
        <f>'DNO inputs'!H143</f>
        <v>272</v>
      </c>
      <c r="CO20" s="152">
        <f>'DNO inputs'!H144</f>
        <v>1246</v>
      </c>
      <c r="CP20" s="152">
        <f>'DNO inputs'!H145</f>
        <v>143</v>
      </c>
      <c r="CQ20" s="74"/>
      <c r="CR20" s="73"/>
      <c r="CS20" s="42"/>
    </row>
    <row r="21" spans="1:97" x14ac:dyDescent="0.3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19990</v>
      </c>
      <c r="K21" s="152">
        <f>'DNO inputs'!H153</f>
        <v>320</v>
      </c>
      <c r="L21" s="152">
        <f>'DNO inputs'!H154</f>
        <v>1920</v>
      </c>
      <c r="M21" s="152">
        <f>'DNO inputs'!H155</f>
        <v>0</v>
      </c>
      <c r="N21" s="152">
        <f>'DNO inputs'!H156</f>
        <v>67220</v>
      </c>
      <c r="O21" s="152">
        <f>'DNO inputs'!H157</f>
        <v>75910</v>
      </c>
      <c r="P21" s="152">
        <f>'DNO inputs'!H158</f>
        <v>710</v>
      </c>
      <c r="Q21" s="152">
        <f>'DNO inputs'!H159</f>
        <v>8060.0000000000009</v>
      </c>
      <c r="R21" s="152">
        <f>'DNO inputs'!H160</f>
        <v>8470</v>
      </c>
      <c r="S21" s="152">
        <f>'DNO inputs'!H161</f>
        <v>10530</v>
      </c>
      <c r="T21" s="152">
        <f>'DNO inputs'!H162</f>
        <v>0</v>
      </c>
      <c r="U21" s="152">
        <f>'DNO inputs'!H163</f>
        <v>0</v>
      </c>
      <c r="V21" s="152">
        <f>'DNO inputs'!H164</f>
        <v>0</v>
      </c>
      <c r="W21" s="152">
        <f>'DNO inputs'!H165</f>
        <v>20820</v>
      </c>
      <c r="X21" s="152">
        <f>'DNO inputs'!H166</f>
        <v>0</v>
      </c>
      <c r="Y21" s="152">
        <f>'DNO inputs'!H167</f>
        <v>0</v>
      </c>
      <c r="Z21" s="152">
        <f>'DNO inputs'!H168</f>
        <v>0</v>
      </c>
      <c r="AA21" s="152">
        <f>'DNO inputs'!H169</f>
        <v>2050</v>
      </c>
      <c r="AB21" s="152">
        <f>'DNO inputs'!H170</f>
        <v>0</v>
      </c>
      <c r="AC21" s="152">
        <f>'DNO inputs'!H171</f>
        <v>84360</v>
      </c>
      <c r="AD21" s="152">
        <f>'DNO inputs'!H172</f>
        <v>0</v>
      </c>
      <c r="AE21" s="152">
        <f>'DNO inputs'!H173</f>
        <v>535690</v>
      </c>
      <c r="AF21" s="152">
        <f>'DNO inputs'!H174</f>
        <v>8310</v>
      </c>
      <c r="AG21" s="152">
        <f>'DNO inputs'!H175</f>
        <v>24520</v>
      </c>
      <c r="AH21" s="152">
        <f>'DNO inputs'!H176</f>
        <v>7060</v>
      </c>
      <c r="AI21" s="152">
        <f>'DNO inputs'!H177</f>
        <v>10150</v>
      </c>
      <c r="AJ21" s="152">
        <f>'DNO inputs'!H178</f>
        <v>12280</v>
      </c>
      <c r="AK21" s="152">
        <f>'DNO inputs'!H179</f>
        <v>0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1780</v>
      </c>
      <c r="AU21" s="152">
        <f>'DNO inputs'!H189</f>
        <v>12820</v>
      </c>
      <c r="AV21" s="152">
        <f>'DNO inputs'!H190</f>
        <v>0</v>
      </c>
      <c r="AW21" s="152">
        <f>'DNO inputs'!H191</f>
        <v>0</v>
      </c>
      <c r="AX21" s="152">
        <f>'DNO inputs'!H192</f>
        <v>26880</v>
      </c>
      <c r="AY21" s="152">
        <f>'DNO inputs'!H193</f>
        <v>33670</v>
      </c>
      <c r="AZ21" s="152">
        <f>'DNO inputs'!H194</f>
        <v>41550</v>
      </c>
      <c r="BA21" s="152">
        <f>'DNO inputs'!H195</f>
        <v>52490</v>
      </c>
      <c r="BB21" s="152">
        <f>'DNO inputs'!H196</f>
        <v>2610</v>
      </c>
      <c r="BC21" s="152">
        <f>'DNO inputs'!H197</f>
        <v>45360</v>
      </c>
      <c r="BD21" s="152">
        <f>'DNO inputs'!H198</f>
        <v>3610</v>
      </c>
      <c r="BE21" s="152">
        <f>'DNO inputs'!H199</f>
        <v>74530</v>
      </c>
      <c r="BF21" s="152">
        <f>'DNO inputs'!H200</f>
        <v>173040</v>
      </c>
      <c r="BG21" s="152">
        <f>'DNO inputs'!H201</f>
        <v>152890</v>
      </c>
      <c r="BH21" s="152">
        <f>'DNO inputs'!H202</f>
        <v>173420</v>
      </c>
      <c r="BI21" s="152">
        <f>'DNO inputs'!H203</f>
        <v>444450</v>
      </c>
      <c r="BJ21" s="152">
        <f>'DNO inputs'!H204</f>
        <v>444450</v>
      </c>
      <c r="BK21" s="152">
        <f>'DNO inputs'!H205</f>
        <v>444450</v>
      </c>
      <c r="BL21" s="152">
        <f>'DNO inputs'!H206</f>
        <v>1134520</v>
      </c>
      <c r="BM21" s="152">
        <f>'DNO inputs'!H207</f>
        <v>66580</v>
      </c>
      <c r="BN21" s="152">
        <f>'DNO inputs'!H208</f>
        <v>51400</v>
      </c>
      <c r="BO21" s="152">
        <f>'DNO inputs'!H209</f>
        <v>33170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88110</v>
      </c>
      <c r="BT21" s="152">
        <f>'DNO inputs'!H214</f>
        <v>0</v>
      </c>
      <c r="BU21" s="152">
        <f>'DNO inputs'!H215</f>
        <v>0</v>
      </c>
      <c r="BV21" s="152">
        <f>'DNO inputs'!H216</f>
        <v>262730</v>
      </c>
      <c r="BW21" s="152">
        <f>'DNO inputs'!H217</f>
        <v>0</v>
      </c>
      <c r="BX21" s="152">
        <f>'DNO inputs'!H218</f>
        <v>457920</v>
      </c>
      <c r="BY21" s="152">
        <f>'DNO inputs'!H219</f>
        <v>0</v>
      </c>
      <c r="BZ21" s="152">
        <f>'DNO inputs'!H220</f>
        <v>52850</v>
      </c>
      <c r="CA21" s="152">
        <f>'DNO inputs'!H221</f>
        <v>53510</v>
      </c>
      <c r="CB21" s="152">
        <f>'DNO inputs'!H222</f>
        <v>3640</v>
      </c>
      <c r="CC21" s="152">
        <f>'DNO inputs'!H223</f>
        <v>98620</v>
      </c>
      <c r="CD21" s="152">
        <f>'DNO inputs'!H224</f>
        <v>3800</v>
      </c>
      <c r="CE21" s="152">
        <f>'DNO inputs'!H225</f>
        <v>0</v>
      </c>
      <c r="CF21" s="152">
        <f>'DNO inputs'!H226</f>
        <v>1323440</v>
      </c>
      <c r="CG21" s="152">
        <f>'DNO inputs'!H227</f>
        <v>0</v>
      </c>
      <c r="CH21" s="152">
        <f>'DNO inputs'!H228</f>
        <v>0</v>
      </c>
      <c r="CI21" s="152">
        <f>'DNO inputs'!H229</f>
        <v>146880</v>
      </c>
      <c r="CJ21" s="152">
        <f>'DNO inputs'!H230</f>
        <v>0</v>
      </c>
      <c r="CK21" s="152">
        <f>'DNO inputs'!H231</f>
        <v>1139950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x14ac:dyDescent="0.3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3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3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63.808079999999997</v>
      </c>
      <c r="K24" s="130">
        <f t="shared" ref="K24:BV24" si="0">K20 * K21 / $H22</f>
        <v>101.44</v>
      </c>
      <c r="L24" s="130">
        <f t="shared" si="0"/>
        <v>187.28832</v>
      </c>
      <c r="M24" s="130">
        <f t="shared" si="0"/>
        <v>0</v>
      </c>
      <c r="N24" s="130">
        <f t="shared" si="0"/>
        <v>320.77988980000003</v>
      </c>
      <c r="O24" s="130">
        <f t="shared" si="0"/>
        <v>470.22449499999999</v>
      </c>
      <c r="P24" s="130">
        <f t="shared" si="0"/>
        <v>552.98065999999994</v>
      </c>
      <c r="Q24" s="130">
        <f t="shared" si="0"/>
        <v>32.892860000000006</v>
      </c>
      <c r="R24" s="130">
        <f t="shared" si="0"/>
        <v>32.058950000000003</v>
      </c>
      <c r="S24" s="130">
        <f t="shared" si="0"/>
        <v>2.0954700000000002</v>
      </c>
      <c r="T24" s="130">
        <f t="shared" si="0"/>
        <v>0</v>
      </c>
      <c r="U24" s="130">
        <f t="shared" si="0"/>
        <v>0</v>
      </c>
      <c r="V24" s="130">
        <f t="shared" si="0"/>
        <v>0</v>
      </c>
      <c r="W24" s="130">
        <f t="shared" si="0"/>
        <v>254.14974000000001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333.19265000000001</v>
      </c>
      <c r="AB24" s="130">
        <f t="shared" si="0"/>
        <v>0</v>
      </c>
      <c r="AC24" s="130">
        <f t="shared" si="0"/>
        <v>460.74901199999999</v>
      </c>
      <c r="AD24" s="130">
        <f t="shared" si="0"/>
        <v>0</v>
      </c>
      <c r="AE24" s="130">
        <f t="shared" si="0"/>
        <v>2.6784500000000002</v>
      </c>
      <c r="AF24" s="130">
        <f t="shared" si="0"/>
        <v>7.5870300000000004</v>
      </c>
      <c r="AG24" s="130">
        <f t="shared" si="0"/>
        <v>73.927800000000005</v>
      </c>
      <c r="AH24" s="130">
        <f t="shared" si="0"/>
        <v>1.04488</v>
      </c>
      <c r="AI24" s="130">
        <f t="shared" si="0"/>
        <v>23.6495</v>
      </c>
      <c r="AJ24" s="130">
        <f t="shared" si="0"/>
        <v>92.419280000000001</v>
      </c>
      <c r="AK24" s="130">
        <f t="shared" si="0"/>
        <v>0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56.142980000000001</v>
      </c>
      <c r="AU24" s="130">
        <f t="shared" si="0"/>
        <v>105.16246</v>
      </c>
      <c r="AV24" s="130">
        <f t="shared" si="0"/>
        <v>0</v>
      </c>
      <c r="AW24" s="130">
        <f t="shared" si="0"/>
        <v>0</v>
      </c>
      <c r="AX24" s="130">
        <f t="shared" si="0"/>
        <v>31.87968</v>
      </c>
      <c r="AY24" s="130">
        <f t="shared" si="0"/>
        <v>1.3804700000000001</v>
      </c>
      <c r="AZ24" s="130">
        <f t="shared" si="0"/>
        <v>13.66995</v>
      </c>
      <c r="BA24" s="130">
        <f t="shared" si="0"/>
        <v>1.4697199999999999</v>
      </c>
      <c r="BB24" s="130">
        <f t="shared" si="0"/>
        <v>39.995640000000002</v>
      </c>
      <c r="BC24" s="130">
        <f t="shared" si="0"/>
        <v>8.6183999999999994</v>
      </c>
      <c r="BD24" s="130">
        <f t="shared" si="0"/>
        <v>15.58798</v>
      </c>
      <c r="BE24" s="130">
        <f t="shared" si="0"/>
        <v>18.70703</v>
      </c>
      <c r="BF24" s="130">
        <f t="shared" si="0"/>
        <v>66.938793599999997</v>
      </c>
      <c r="BG24" s="130">
        <f t="shared" si="0"/>
        <v>0</v>
      </c>
      <c r="BH24" s="130">
        <f t="shared" si="0"/>
        <v>1.4088640800000001</v>
      </c>
      <c r="BI24" s="130">
        <f t="shared" si="0"/>
        <v>2.6667000000000001</v>
      </c>
      <c r="BJ24" s="130">
        <f t="shared" si="0"/>
        <v>0.88890000000000002</v>
      </c>
      <c r="BK24" s="130">
        <f t="shared" si="0"/>
        <v>0.44445000000000001</v>
      </c>
      <c r="BL24" s="130">
        <f t="shared" si="0"/>
        <v>1.4748760000000001</v>
      </c>
      <c r="BM24" s="130">
        <f t="shared" si="0"/>
        <v>20.706379999999999</v>
      </c>
      <c r="BN24" s="130">
        <f t="shared" si="0"/>
        <v>14.083600000000001</v>
      </c>
      <c r="BO24" s="130">
        <f t="shared" si="0"/>
        <v>0.53071999999999997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4.6698300000000001</v>
      </c>
      <c r="BT24" s="130">
        <f t="shared" si="0"/>
        <v>0</v>
      </c>
      <c r="BU24" s="130">
        <f t="shared" si="0"/>
        <v>0</v>
      </c>
      <c r="BV24" s="130">
        <f t="shared" si="0"/>
        <v>64.894310000000004</v>
      </c>
      <c r="BW24" s="130">
        <f t="shared" ref="BW24:CP24" si="1">BW20 * BW21 / $H22</f>
        <v>0</v>
      </c>
      <c r="BX24" s="130">
        <f t="shared" si="1"/>
        <v>13.7376</v>
      </c>
      <c r="BY24" s="130">
        <f t="shared" si="1"/>
        <v>0</v>
      </c>
      <c r="BZ24" s="130">
        <f t="shared" si="1"/>
        <v>4.8093500000000002</v>
      </c>
      <c r="CA24" s="130">
        <f t="shared" si="1"/>
        <v>58.272390000000001</v>
      </c>
      <c r="CB24" s="130">
        <f t="shared" si="1"/>
        <v>3.0394000000000001</v>
      </c>
      <c r="CC24" s="130">
        <f t="shared" si="1"/>
        <v>232.15147999999999</v>
      </c>
      <c r="CD24" s="130">
        <f t="shared" si="1"/>
        <v>17.8904</v>
      </c>
      <c r="CE24" s="130">
        <f t="shared" si="1"/>
        <v>0</v>
      </c>
      <c r="CF24" s="130">
        <f t="shared" si="1"/>
        <v>76.759519999999995</v>
      </c>
      <c r="CG24" s="130">
        <f t="shared" si="1"/>
        <v>0</v>
      </c>
      <c r="CH24" s="130">
        <f t="shared" si="1"/>
        <v>0</v>
      </c>
      <c r="CI24" s="130">
        <f t="shared" si="1"/>
        <v>32.60736</v>
      </c>
      <c r="CJ24" s="130">
        <f t="shared" si="1"/>
        <v>0</v>
      </c>
      <c r="CK24" s="130">
        <f t="shared" si="1"/>
        <v>149.33345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569</v>
      </c>
      <c r="CS24" s="42"/>
    </row>
    <row r="25" spans="1:97" x14ac:dyDescent="0.3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4072.8897504800011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3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3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3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3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3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3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 x14ac:dyDescent="0.3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3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3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3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3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3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3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3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3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3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3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3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 x14ac:dyDescent="0.3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3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3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3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3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3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3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 x14ac:dyDescent="0.3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654.42066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3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1109.1480647999999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3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277.37421999999998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3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1133.3295619999999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3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898.61724367999989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3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3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4072.8897504799997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3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3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3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3">
      <c r="A62" s="73"/>
      <c r="B62" s="73"/>
      <c r="C62" s="73"/>
      <c r="D62" s="73"/>
      <c r="E62" s="228" t="s">
        <v>762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3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3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569</v>
      </c>
      <c r="CS65" s="42"/>
    </row>
    <row r="66" spans="1:97" x14ac:dyDescent="0.3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0.16067723412421733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3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0.27232459819696425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3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6.8102560342398366E-2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3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0.2782617825258919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3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0.22063382481052812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3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3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3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3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3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0.37107749235812487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3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0.62892250764187507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3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3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3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3">
      <c r="A80" s="73"/>
      <c r="B80" s="101"/>
      <c r="C80" s="110" t="s">
        <v>713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3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3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604</v>
      </c>
      <c r="CS82" s="42"/>
    </row>
    <row r="83" spans="1:97" x14ac:dyDescent="0.3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160.14674000000002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3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205.13145367999999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3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189.32398000000001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3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425.5299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3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3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980.13207368000008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604</v>
      </c>
      <c r="CS88" s="42"/>
    </row>
    <row r="89" spans="1:97" x14ac:dyDescent="0.3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3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3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604</v>
      </c>
      <c r="CS91" s="42"/>
    </row>
    <row r="92" spans="1:97" x14ac:dyDescent="0.3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0.16339302049234417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3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0.20928960411408049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3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0.19316170247257078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3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0.43415567292100449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3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3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3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3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3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3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3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3">
      <c r="A103" s="73"/>
      <c r="B103" s="101"/>
      <c r="C103" s="110" t="s">
        <v>710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3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3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898.61724367999989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3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3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3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402761209.7616812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3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34535354.708660446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3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114657806.1560277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3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114324472.87669094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3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41139756.928083785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3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3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707418600.43114412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573</v>
      </c>
      <c r="CS114" s="42"/>
    </row>
    <row r="115" spans="1:97" x14ac:dyDescent="0.3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3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228173214.59446436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3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3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3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3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0.7561188427153791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573</v>
      </c>
      <c r="CS120" s="42"/>
    </row>
    <row r="121" spans="1:97" x14ac:dyDescent="0.3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3">
      <c r="A122" s="73"/>
      <c r="B122" s="101"/>
      <c r="C122" s="110" t="s">
        <v>711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3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3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679.46143033540534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573</v>
      </c>
      <c r="CS124" s="42"/>
    </row>
    <row r="125" spans="1:97" x14ac:dyDescent="0.3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3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569</v>
      </c>
      <c r="CS126" s="42"/>
    </row>
    <row r="127" spans="1:97" x14ac:dyDescent="0.3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654.42066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3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1109.1480647999999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3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277.37421999999998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3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1133.3295619999999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3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679.46143033540534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573</v>
      </c>
      <c r="CS131" s="42"/>
    </row>
    <row r="132" spans="1:97" x14ac:dyDescent="0.3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3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3853.7339371354055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569</v>
      </c>
      <c r="CS133" s="42"/>
    </row>
    <row r="134" spans="1:97" x14ac:dyDescent="0.3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3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3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569</v>
      </c>
      <c r="CS136" s="42"/>
    </row>
    <row r="137" spans="1:97" x14ac:dyDescent="0.3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0.16981469677858721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3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0.28781127158572406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3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7.1975446287861913E-2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3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0.2940860942887088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3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0.17631249105911789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3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3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3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3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3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3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3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3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WPD South Wales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3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3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3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3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3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3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5199999.9999999991</v>
      </c>
      <c r="L19" s="156">
        <f>'DNO inputs'!J287</f>
        <v>0</v>
      </c>
      <c r="M19" s="156">
        <f>'DNO inputs'!J288</f>
        <v>4899999.9999999991</v>
      </c>
      <c r="N19" s="156">
        <f>'DNO inputs'!J289</f>
        <v>700000.00000000012</v>
      </c>
      <c r="O19" s="156">
        <f>'DNO inputs'!J290</f>
        <v>1165518.1170566711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3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4200000</v>
      </c>
      <c r="L20" s="152">
        <f>'DNO inputs'!K287</f>
        <v>0</v>
      </c>
      <c r="M20" s="152">
        <f>'DNO inputs'!K288</f>
        <v>200000</v>
      </c>
      <c r="N20" s="152">
        <f>'DNO inputs'!K289</f>
        <v>1600000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14299999.999999998</v>
      </c>
      <c r="L21" s="152">
        <f>'DNO inputs'!L287</f>
        <v>0</v>
      </c>
      <c r="M21" s="152">
        <f>'DNO inputs'!L288</f>
        <v>2300000</v>
      </c>
      <c r="N21" s="152">
        <f>'DNO inputs'!L289</f>
        <v>600000</v>
      </c>
      <c r="O21" s="152">
        <f>'DNO inputs'!L290</f>
        <v>2363069.33637506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8500000</v>
      </c>
      <c r="L22" s="162">
        <f>'DNO inputs'!M287</f>
        <v>0</v>
      </c>
      <c r="M22" s="162">
        <f>'DNO inputs'!M288</f>
        <v>600000.00000000012</v>
      </c>
      <c r="N22" s="162">
        <f>'DNO inputs'!M289</f>
        <v>2300000.0000000005</v>
      </c>
      <c r="O22" s="162">
        <f>'DNO inputs'!M290</f>
        <v>629777.08916097635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3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609999.99999999942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3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3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1020000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2655000.0000000005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3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 x14ac:dyDescent="0.3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609999.99999999942</v>
      </c>
      <c r="K31" s="163">
        <f t="shared" si="0"/>
        <v>5199999.9999999991</v>
      </c>
      <c r="L31" s="163">
        <f t="shared" si="0"/>
        <v>0</v>
      </c>
      <c r="M31" s="163">
        <f t="shared" si="0"/>
        <v>4899999.9999999991</v>
      </c>
      <c r="N31" s="163">
        <f t="shared" si="0"/>
        <v>700000.00000000012</v>
      </c>
      <c r="O31" s="163">
        <f t="shared" si="0"/>
        <v>1165518.1170566711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3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4200000</v>
      </c>
      <c r="L32" s="164">
        <f t="shared" si="2"/>
        <v>0</v>
      </c>
      <c r="M32" s="164">
        <f t="shared" si="2"/>
        <v>200000</v>
      </c>
      <c r="N32" s="164">
        <f t="shared" si="2"/>
        <v>1600000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3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1020000</v>
      </c>
      <c r="K33" s="164">
        <f t="shared" si="4"/>
        <v>14299999.999999998</v>
      </c>
      <c r="L33" s="164">
        <f t="shared" si="4"/>
        <v>0</v>
      </c>
      <c r="M33" s="164">
        <f t="shared" si="4"/>
        <v>2300000</v>
      </c>
      <c r="N33" s="164">
        <f t="shared" si="4"/>
        <v>600000</v>
      </c>
      <c r="O33" s="164">
        <f t="shared" si="4"/>
        <v>2363069.33637506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3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2655000.0000000005</v>
      </c>
      <c r="K34" s="165">
        <f t="shared" si="6"/>
        <v>8500000</v>
      </c>
      <c r="L34" s="165">
        <f t="shared" si="6"/>
        <v>0</v>
      </c>
      <c r="M34" s="165">
        <f t="shared" si="6"/>
        <v>600000.00000000012</v>
      </c>
      <c r="N34" s="165">
        <f t="shared" si="6"/>
        <v>2300000.0000000005</v>
      </c>
      <c r="O34" s="165">
        <f t="shared" si="6"/>
        <v>629777.08916097635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3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3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3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0.37107749235812487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3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3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3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3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3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3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1929602.960262249</v>
      </c>
      <c r="L45" s="163">
        <f t="shared" si="10"/>
        <v>0</v>
      </c>
      <c r="M45" s="163">
        <f t="shared" si="10"/>
        <v>1818279.7125548115</v>
      </c>
      <c r="N45" s="163">
        <f t="shared" si="10"/>
        <v>259754.24465068744</v>
      </c>
      <c r="O45" s="163">
        <f t="shared" si="10"/>
        <v>432497.54017535294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3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609999.99999999942</v>
      </c>
      <c r="K46" s="171">
        <f t="shared" ref="K46:AQ46" si="12">K$31 - K45</f>
        <v>3270397.0397377498</v>
      </c>
      <c r="L46" s="171">
        <f t="shared" si="12"/>
        <v>0</v>
      </c>
      <c r="M46" s="171">
        <f t="shared" si="12"/>
        <v>3081720.2874451876</v>
      </c>
      <c r="N46" s="171">
        <f t="shared" si="12"/>
        <v>440245.75534931268</v>
      </c>
      <c r="O46" s="171">
        <f t="shared" si="12"/>
        <v>733020.57688131812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3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4200000</v>
      </c>
      <c r="L47" s="164">
        <f t="shared" si="14"/>
        <v>0</v>
      </c>
      <c r="M47" s="164">
        <f t="shared" si="14"/>
        <v>200000</v>
      </c>
      <c r="N47" s="164">
        <f t="shared" si="14"/>
        <v>1600000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3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1020000</v>
      </c>
      <c r="K48" s="164">
        <f t="shared" si="16"/>
        <v>14299999.999999998</v>
      </c>
      <c r="L48" s="164">
        <f t="shared" si="16"/>
        <v>0</v>
      </c>
      <c r="M48" s="164">
        <f t="shared" si="16"/>
        <v>2300000</v>
      </c>
      <c r="N48" s="164">
        <f t="shared" si="16"/>
        <v>600000</v>
      </c>
      <c r="O48" s="164">
        <f t="shared" si="16"/>
        <v>2363069.33637506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3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2655000.0000000005</v>
      </c>
      <c r="K49" s="165">
        <f t="shared" si="18"/>
        <v>8500000</v>
      </c>
      <c r="L49" s="165">
        <f t="shared" si="18"/>
        <v>0</v>
      </c>
      <c r="M49" s="165">
        <f t="shared" si="18"/>
        <v>600000.00000000012</v>
      </c>
      <c r="N49" s="165">
        <f t="shared" si="18"/>
        <v>2300000.0000000005</v>
      </c>
      <c r="O49" s="165">
        <f t="shared" si="18"/>
        <v>629777.08916097635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3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3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4285000</v>
      </c>
      <c r="K51" s="130">
        <f t="shared" si="20"/>
        <v>32200000</v>
      </c>
      <c r="L51" s="130">
        <f t="shared" si="20"/>
        <v>0</v>
      </c>
      <c r="M51" s="130">
        <f t="shared" si="20"/>
        <v>7999999.9999999991</v>
      </c>
      <c r="N51" s="130">
        <f t="shared" si="20"/>
        <v>5200000</v>
      </c>
      <c r="O51" s="130">
        <f t="shared" si="20"/>
        <v>4158364.5425927076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3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3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3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3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3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32299999.999999996</v>
      </c>
      <c r="L60" s="152">
        <f>'DNO inputs'!H246</f>
        <v>3000000</v>
      </c>
      <c r="M60" s="152">
        <f>'DNO inputs'!H247</f>
        <v>8300000.0000000009</v>
      </c>
      <c r="N60" s="152">
        <f>'DNO inputs'!H248</f>
        <v>5500000</v>
      </c>
      <c r="O60" s="152">
        <f>'DNO inputs'!H249</f>
        <v>4099999.9999999995</v>
      </c>
      <c r="P60" s="152">
        <f>'DNO inputs'!H250</f>
        <v>600000</v>
      </c>
      <c r="Q60" s="152">
        <f>'DNO inputs'!H251</f>
        <v>3500000</v>
      </c>
      <c r="R60" s="152">
        <f>'DNO inputs'!H252</f>
        <v>2900000</v>
      </c>
      <c r="S60" s="152">
        <f>'DNO inputs'!H253</f>
        <v>7200000</v>
      </c>
      <c r="T60" s="152">
        <f>'DNO inputs'!H254</f>
        <v>1900000</v>
      </c>
      <c r="U60" s="152">
        <f>'DNO inputs'!H255</f>
        <v>1000000</v>
      </c>
      <c r="V60" s="152">
        <f>'DNO inputs'!H256</f>
        <v>700000</v>
      </c>
      <c r="W60" s="152">
        <f>'DNO inputs'!H257</f>
        <v>900000</v>
      </c>
      <c r="X60" s="152">
        <f>'DNO inputs'!H258</f>
        <v>2700000</v>
      </c>
      <c r="Y60" s="152">
        <f>'DNO inputs'!H259</f>
        <v>6800000</v>
      </c>
      <c r="Z60" s="152">
        <f>'DNO inputs'!H260</f>
        <v>2100000</v>
      </c>
      <c r="AA60" s="152">
        <f>'DNO inputs'!H261</f>
        <v>900000</v>
      </c>
      <c r="AB60" s="152">
        <f>'DNO inputs'!H262</f>
        <v>1100000</v>
      </c>
      <c r="AC60" s="152">
        <f>'DNO inputs'!H263</f>
        <v>5800000</v>
      </c>
      <c r="AD60" s="152">
        <f>'DNO inputs'!H264</f>
        <v>1800000</v>
      </c>
      <c r="AE60" s="152">
        <f>'DNO inputs'!H265</f>
        <v>4300000</v>
      </c>
      <c r="AF60" s="152">
        <f>'DNO inputs'!H266</f>
        <v>13400000</v>
      </c>
      <c r="AG60" s="152">
        <f>'DNO inputs'!H267</f>
        <v>1800000</v>
      </c>
      <c r="AH60" s="152">
        <f>'DNO inputs'!H268</f>
        <v>8900000</v>
      </c>
      <c r="AI60" s="152">
        <f>'DNO inputs'!H269</f>
        <v>-100000</v>
      </c>
      <c r="AJ60" s="152">
        <f>'DNO inputs'!H270</f>
        <v>100000</v>
      </c>
      <c r="AK60" s="152">
        <f>'DNO inputs'!H271</f>
        <v>-2.7755575615628914E-11</v>
      </c>
      <c r="AL60" s="152">
        <f>'DNO inputs'!H272</f>
        <v>25300000</v>
      </c>
      <c r="AM60" s="152">
        <f>'DNO inputs'!H273</f>
        <v>15100000</v>
      </c>
      <c r="AN60" s="152">
        <f>'DNO inputs'!H274</f>
        <v>4200000</v>
      </c>
      <c r="AO60" s="152">
        <f>'DNO inputs'!H275</f>
        <v>0</v>
      </c>
      <c r="AP60" s="152">
        <f>'DNO inputs'!H276</f>
        <v>500000</v>
      </c>
      <c r="AQ60" s="152">
        <f>'DNO inputs'!H277</f>
        <v>-2900000.0000000056</v>
      </c>
      <c r="AR60" s="74"/>
      <c r="AS60" s="73"/>
      <c r="AT60" s="42"/>
    </row>
    <row r="61" spans="1:46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-4285000</v>
      </c>
      <c r="K62" s="130">
        <f t="shared" ref="K62:AQ62" si="22">K60 - K51</f>
        <v>99999.999999996275</v>
      </c>
      <c r="L62" s="130">
        <f t="shared" si="22"/>
        <v>3000000</v>
      </c>
      <c r="M62" s="130">
        <f t="shared" si="22"/>
        <v>300000.00000000186</v>
      </c>
      <c r="N62" s="130">
        <f t="shared" si="22"/>
        <v>300000</v>
      </c>
      <c r="O62" s="130">
        <f t="shared" si="22"/>
        <v>-58364.542592708021</v>
      </c>
      <c r="P62" s="130">
        <f t="shared" si="22"/>
        <v>600000</v>
      </c>
      <c r="Q62" s="130">
        <f t="shared" si="22"/>
        <v>3500000</v>
      </c>
      <c r="R62" s="130">
        <f t="shared" si="22"/>
        <v>2900000</v>
      </c>
      <c r="S62" s="130">
        <f t="shared" si="22"/>
        <v>7200000</v>
      </c>
      <c r="T62" s="130">
        <f t="shared" si="22"/>
        <v>1900000</v>
      </c>
      <c r="U62" s="130">
        <f t="shared" si="22"/>
        <v>1000000</v>
      </c>
      <c r="V62" s="130">
        <f t="shared" si="22"/>
        <v>700000</v>
      </c>
      <c r="W62" s="130">
        <f t="shared" si="22"/>
        <v>900000</v>
      </c>
      <c r="X62" s="130">
        <f t="shared" si="22"/>
        <v>2700000</v>
      </c>
      <c r="Y62" s="130">
        <f t="shared" si="22"/>
        <v>6800000</v>
      </c>
      <c r="Z62" s="130">
        <f t="shared" si="22"/>
        <v>2100000</v>
      </c>
      <c r="AA62" s="130">
        <f t="shared" si="22"/>
        <v>900000</v>
      </c>
      <c r="AB62" s="130">
        <f t="shared" si="22"/>
        <v>1100000</v>
      </c>
      <c r="AC62" s="130">
        <f t="shared" si="22"/>
        <v>5800000</v>
      </c>
      <c r="AD62" s="130">
        <f t="shared" si="22"/>
        <v>1800000</v>
      </c>
      <c r="AE62" s="130">
        <f t="shared" si="22"/>
        <v>4300000</v>
      </c>
      <c r="AF62" s="130">
        <f t="shared" si="22"/>
        <v>13400000</v>
      </c>
      <c r="AG62" s="130">
        <f t="shared" si="22"/>
        <v>1800000</v>
      </c>
      <c r="AH62" s="130">
        <f t="shared" si="22"/>
        <v>8900000</v>
      </c>
      <c r="AI62" s="130">
        <f t="shared" si="22"/>
        <v>-100000</v>
      </c>
      <c r="AJ62" s="130">
        <f t="shared" si="22"/>
        <v>100000</v>
      </c>
      <c r="AK62" s="130">
        <f t="shared" si="22"/>
        <v>-2.7755575615628914E-11</v>
      </c>
      <c r="AL62" s="130">
        <f t="shared" si="22"/>
        <v>25300000</v>
      </c>
      <c r="AM62" s="130">
        <f t="shared" si="22"/>
        <v>15100000</v>
      </c>
      <c r="AN62" s="130">
        <f t="shared" si="22"/>
        <v>4200000</v>
      </c>
      <c r="AO62" s="130">
        <f t="shared" si="22"/>
        <v>0</v>
      </c>
      <c r="AP62" s="130">
        <f t="shared" ref="AP62" si="23">AP60 - AP51</f>
        <v>500000</v>
      </c>
      <c r="AQ62" s="130">
        <f t="shared" si="22"/>
        <v>-2900000.0000000056</v>
      </c>
      <c r="AR62" s="74"/>
      <c r="AS62" s="115" t="s">
        <v>569</v>
      </c>
      <c r="AT62" s="42"/>
    </row>
    <row r="63" spans="1:46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3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3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3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 x14ac:dyDescent="0.3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3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99999.999999996275</v>
      </c>
      <c r="L69" s="130">
        <f t="shared" si="26"/>
        <v>3000000</v>
      </c>
      <c r="M69" s="130">
        <f t="shared" si="26"/>
        <v>300000.00000000186</v>
      </c>
      <c r="N69" s="130">
        <f t="shared" si="26"/>
        <v>300000</v>
      </c>
      <c r="O69" s="130">
        <f t="shared" si="26"/>
        <v>-58364.542592708021</v>
      </c>
      <c r="P69" s="130">
        <f t="shared" si="26"/>
        <v>600000</v>
      </c>
      <c r="Q69" s="130">
        <f t="shared" si="26"/>
        <v>3500000</v>
      </c>
      <c r="R69" s="130">
        <f t="shared" si="26"/>
        <v>2900000</v>
      </c>
      <c r="S69" s="130">
        <f t="shared" si="26"/>
        <v>7200000</v>
      </c>
      <c r="T69" s="130">
        <f t="shared" si="26"/>
        <v>1900000</v>
      </c>
      <c r="U69" s="130">
        <f t="shared" si="26"/>
        <v>1000000</v>
      </c>
      <c r="V69" s="130">
        <f t="shared" si="26"/>
        <v>700000</v>
      </c>
      <c r="W69" s="130">
        <f t="shared" si="26"/>
        <v>900000</v>
      </c>
      <c r="X69" s="130">
        <f t="shared" si="26"/>
        <v>2700000</v>
      </c>
      <c r="Y69" s="130">
        <f t="shared" si="26"/>
        <v>0</v>
      </c>
      <c r="Z69" s="130">
        <f t="shared" si="26"/>
        <v>0</v>
      </c>
      <c r="AA69" s="130">
        <f t="shared" si="26"/>
        <v>900000</v>
      </c>
      <c r="AB69" s="130">
        <f t="shared" si="26"/>
        <v>1100000</v>
      </c>
      <c r="AC69" s="130">
        <f t="shared" si="26"/>
        <v>5800000</v>
      </c>
      <c r="AD69" s="130">
        <f t="shared" si="26"/>
        <v>1800000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 x14ac:dyDescent="0.3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3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3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3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0.16067723412421733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3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0.27232459819696425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3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6.8102560342398366E-2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3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0.2782617825258919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0.22063382481052812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3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3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0.16981469677858721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0.28781127158572406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3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7.1975446287861913E-2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3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0.2940860942887088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3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0.17631249105911789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3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3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 x14ac:dyDescent="0.3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16067.723412421135</v>
      </c>
      <c r="L90" s="163">
        <f t="shared" si="28"/>
        <v>482031.70237265201</v>
      </c>
      <c r="M90" s="163">
        <f t="shared" si="28"/>
        <v>48203.170237265498</v>
      </c>
      <c r="N90" s="163">
        <f t="shared" si="28"/>
        <v>48203.1702372652</v>
      </c>
      <c r="O90" s="163">
        <f t="shared" si="28"/>
        <v>-9377.8532747214012</v>
      </c>
      <c r="P90" s="163">
        <f t="shared" si="28"/>
        <v>96406.3404745304</v>
      </c>
      <c r="Q90" s="163">
        <f t="shared" si="28"/>
        <v>562370.31943476072</v>
      </c>
      <c r="R90" s="163">
        <f t="shared" si="28"/>
        <v>465963.97896023025</v>
      </c>
      <c r="S90" s="163">
        <f t="shared" si="28"/>
        <v>1156876.0856943647</v>
      </c>
      <c r="T90" s="163">
        <f t="shared" si="28"/>
        <v>305286.74483601295</v>
      </c>
      <c r="U90" s="163">
        <f t="shared" si="28"/>
        <v>160677.23412421733</v>
      </c>
      <c r="V90" s="163">
        <f t="shared" si="28"/>
        <v>112474.06388695214</v>
      </c>
      <c r="W90" s="163">
        <f t="shared" si="28"/>
        <v>144609.51071179559</v>
      </c>
      <c r="X90" s="163">
        <f t="shared" si="28"/>
        <v>433828.53213538678</v>
      </c>
      <c r="Y90" s="163">
        <f t="shared" si="28"/>
        <v>0</v>
      </c>
      <c r="Z90" s="163">
        <f t="shared" si="28"/>
        <v>0</v>
      </c>
      <c r="AA90" s="163">
        <f t="shared" si="28"/>
        <v>144609.51071179559</v>
      </c>
      <c r="AB90" s="163">
        <f t="shared" si="28"/>
        <v>176744.95753663906</v>
      </c>
      <c r="AC90" s="163">
        <f t="shared" si="28"/>
        <v>931927.9579204605</v>
      </c>
      <c r="AD90" s="163">
        <f t="shared" si="28"/>
        <v>289219.02142359118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3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27232.45981969541</v>
      </c>
      <c r="L91" s="164">
        <f t="shared" si="30"/>
        <v>816973.79459089274</v>
      </c>
      <c r="M91" s="164">
        <f t="shared" si="30"/>
        <v>81697.379459089789</v>
      </c>
      <c r="N91" s="164">
        <f t="shared" si="30"/>
        <v>81697.379459089279</v>
      </c>
      <c r="O91" s="164">
        <f t="shared" si="30"/>
        <v>-15894.100610508818</v>
      </c>
      <c r="P91" s="164">
        <f t="shared" si="30"/>
        <v>163394.75891817856</v>
      </c>
      <c r="Q91" s="164">
        <f t="shared" si="30"/>
        <v>953136.09368937486</v>
      </c>
      <c r="R91" s="164">
        <f t="shared" si="30"/>
        <v>789741.33477119636</v>
      </c>
      <c r="S91" s="164">
        <f t="shared" si="30"/>
        <v>1960737.1070181427</v>
      </c>
      <c r="T91" s="164">
        <f t="shared" si="30"/>
        <v>517416.73657423205</v>
      </c>
      <c r="U91" s="164">
        <f t="shared" si="30"/>
        <v>272324.59819696425</v>
      </c>
      <c r="V91" s="164">
        <f t="shared" si="30"/>
        <v>190627.21873787497</v>
      </c>
      <c r="W91" s="164">
        <f t="shared" si="30"/>
        <v>245092.13837726784</v>
      </c>
      <c r="X91" s="164">
        <f t="shared" si="30"/>
        <v>735276.41513180349</v>
      </c>
      <c r="Y91" s="164">
        <f t="shared" si="30"/>
        <v>0</v>
      </c>
      <c r="Z91" s="164">
        <f t="shared" si="30"/>
        <v>0</v>
      </c>
      <c r="AA91" s="164">
        <f t="shared" si="30"/>
        <v>245092.13837726784</v>
      </c>
      <c r="AB91" s="164">
        <f t="shared" si="30"/>
        <v>299557.05801666068</v>
      </c>
      <c r="AC91" s="164">
        <f t="shared" si="30"/>
        <v>1579482.6695423927</v>
      </c>
      <c r="AD91" s="164">
        <f t="shared" si="30"/>
        <v>490184.27675453568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3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6810.2560342395827</v>
      </c>
      <c r="L92" s="164">
        <f t="shared" si="32"/>
        <v>204307.6810271951</v>
      </c>
      <c r="M92" s="164">
        <f t="shared" si="32"/>
        <v>20430.768102719638</v>
      </c>
      <c r="N92" s="164">
        <f t="shared" si="32"/>
        <v>20430.76810271951</v>
      </c>
      <c r="O92" s="164">
        <f t="shared" si="32"/>
        <v>-3974.7747837763777</v>
      </c>
      <c r="P92" s="164">
        <f t="shared" si="32"/>
        <v>40861.536205439021</v>
      </c>
      <c r="Q92" s="164">
        <f t="shared" si="32"/>
        <v>238358.96119839427</v>
      </c>
      <c r="R92" s="164">
        <f t="shared" si="32"/>
        <v>197497.42499295526</v>
      </c>
      <c r="S92" s="164">
        <f t="shared" si="32"/>
        <v>490338.43446526822</v>
      </c>
      <c r="T92" s="164">
        <f t="shared" si="32"/>
        <v>129394.86465055689</v>
      </c>
      <c r="U92" s="164">
        <f t="shared" si="32"/>
        <v>68102.56034239837</v>
      </c>
      <c r="V92" s="164">
        <f t="shared" si="32"/>
        <v>47671.792239678856</v>
      </c>
      <c r="W92" s="164">
        <f t="shared" si="32"/>
        <v>61292.304308158527</v>
      </c>
      <c r="X92" s="164">
        <f t="shared" si="32"/>
        <v>183876.91292447559</v>
      </c>
      <c r="Y92" s="164">
        <f t="shared" si="32"/>
        <v>0</v>
      </c>
      <c r="Z92" s="164">
        <f t="shared" si="32"/>
        <v>0</v>
      </c>
      <c r="AA92" s="164">
        <f t="shared" si="32"/>
        <v>61292.304308158527</v>
      </c>
      <c r="AB92" s="164">
        <f t="shared" si="32"/>
        <v>74912.816376638206</v>
      </c>
      <c r="AC92" s="164">
        <f t="shared" si="32"/>
        <v>394994.84998591052</v>
      </c>
      <c r="AD92" s="164">
        <f t="shared" si="32"/>
        <v>122584.60861631705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3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27826.178252588154</v>
      </c>
      <c r="L93" s="164">
        <f t="shared" si="34"/>
        <v>834785.34757767571</v>
      </c>
      <c r="M93" s="164">
        <f t="shared" si="34"/>
        <v>83478.534757768095</v>
      </c>
      <c r="N93" s="164">
        <f t="shared" si="34"/>
        <v>83478.534757767571</v>
      </c>
      <c r="O93" s="164">
        <f t="shared" si="34"/>
        <v>-16240.621658155274</v>
      </c>
      <c r="P93" s="164">
        <f t="shared" si="34"/>
        <v>166957.06951553514</v>
      </c>
      <c r="Q93" s="164">
        <f t="shared" si="34"/>
        <v>973916.23884062166</v>
      </c>
      <c r="R93" s="164">
        <f t="shared" si="34"/>
        <v>806959.16932508652</v>
      </c>
      <c r="S93" s="164">
        <f t="shared" si="34"/>
        <v>2003484.8341864217</v>
      </c>
      <c r="T93" s="164">
        <f t="shared" si="34"/>
        <v>528697.38679919462</v>
      </c>
      <c r="U93" s="164">
        <f t="shared" si="34"/>
        <v>278261.7825258919</v>
      </c>
      <c r="V93" s="164">
        <f t="shared" si="34"/>
        <v>194783.24776812433</v>
      </c>
      <c r="W93" s="164">
        <f t="shared" si="34"/>
        <v>250435.60427330271</v>
      </c>
      <c r="X93" s="164">
        <f t="shared" si="34"/>
        <v>751306.81281990814</v>
      </c>
      <c r="Y93" s="164">
        <f t="shared" si="34"/>
        <v>0</v>
      </c>
      <c r="Z93" s="164">
        <f t="shared" si="34"/>
        <v>0</v>
      </c>
      <c r="AA93" s="164">
        <f t="shared" si="34"/>
        <v>250435.60427330271</v>
      </c>
      <c r="AB93" s="164">
        <f t="shared" si="34"/>
        <v>306087.96077848109</v>
      </c>
      <c r="AC93" s="164">
        <f t="shared" si="34"/>
        <v>1613918.338650173</v>
      </c>
      <c r="AD93" s="164">
        <f t="shared" si="34"/>
        <v>500871.20854660543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3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22063.382481051991</v>
      </c>
      <c r="L94" s="165">
        <f t="shared" si="36"/>
        <v>661901.47443158436</v>
      </c>
      <c r="M94" s="165">
        <f t="shared" si="36"/>
        <v>66190.147443158843</v>
      </c>
      <c r="N94" s="165">
        <f t="shared" si="36"/>
        <v>66190.147443158436</v>
      </c>
      <c r="O94" s="165">
        <f t="shared" si="36"/>
        <v>-12877.192265546148</v>
      </c>
      <c r="P94" s="165">
        <f t="shared" si="36"/>
        <v>132380.29488631687</v>
      </c>
      <c r="Q94" s="165">
        <f t="shared" si="36"/>
        <v>772218.38683684845</v>
      </c>
      <c r="R94" s="165">
        <f t="shared" si="36"/>
        <v>639838.09195053158</v>
      </c>
      <c r="S94" s="165">
        <f t="shared" si="36"/>
        <v>1588563.5386358025</v>
      </c>
      <c r="T94" s="165">
        <f t="shared" si="36"/>
        <v>419204.26714000345</v>
      </c>
      <c r="U94" s="165">
        <f t="shared" si="36"/>
        <v>220633.82481052811</v>
      </c>
      <c r="V94" s="165">
        <f t="shared" si="36"/>
        <v>154443.67736736967</v>
      </c>
      <c r="W94" s="165">
        <f t="shared" si="36"/>
        <v>198570.44232947531</v>
      </c>
      <c r="X94" s="165">
        <f t="shared" si="36"/>
        <v>595711.32698842592</v>
      </c>
      <c r="Y94" s="165">
        <f t="shared" si="36"/>
        <v>0</v>
      </c>
      <c r="Z94" s="165">
        <f t="shared" si="36"/>
        <v>0</v>
      </c>
      <c r="AA94" s="165">
        <f t="shared" si="36"/>
        <v>198570.44232947531</v>
      </c>
      <c r="AB94" s="165">
        <f t="shared" si="36"/>
        <v>242697.20729158094</v>
      </c>
      <c r="AC94" s="165">
        <f t="shared" si="36"/>
        <v>1279676.1839010632</v>
      </c>
      <c r="AD94" s="165">
        <f t="shared" si="36"/>
        <v>397140.88465895061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3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3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 x14ac:dyDescent="0.3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16981.469677858087</v>
      </c>
      <c r="L97" s="163">
        <f t="shared" si="38"/>
        <v>509444.0903357616</v>
      </c>
      <c r="M97" s="163">
        <f t="shared" si="38"/>
        <v>50944.409033576478</v>
      </c>
      <c r="N97" s="163">
        <f t="shared" si="38"/>
        <v>50944.409033576165</v>
      </c>
      <c r="O97" s="163">
        <f t="shared" si="38"/>
        <v>-9911.1571030016512</v>
      </c>
      <c r="P97" s="163">
        <f t="shared" si="38"/>
        <v>101888.81806715233</v>
      </c>
      <c r="Q97" s="163">
        <f t="shared" si="38"/>
        <v>594351.4387250552</v>
      </c>
      <c r="R97" s="163">
        <f t="shared" si="38"/>
        <v>492462.62065790291</v>
      </c>
      <c r="S97" s="163">
        <f t="shared" si="38"/>
        <v>1222665.8168058279</v>
      </c>
      <c r="T97" s="163">
        <f t="shared" si="38"/>
        <v>322647.92387931573</v>
      </c>
      <c r="U97" s="163">
        <f t="shared" si="38"/>
        <v>169814.69677858721</v>
      </c>
      <c r="V97" s="163">
        <f t="shared" si="38"/>
        <v>118870.28774501105</v>
      </c>
      <c r="W97" s="163">
        <f t="shared" si="38"/>
        <v>152833.22710072849</v>
      </c>
      <c r="X97" s="163">
        <f t="shared" si="38"/>
        <v>458499.68130218546</v>
      </c>
      <c r="Y97" s="163">
        <f t="shared" si="38"/>
        <v>0</v>
      </c>
      <c r="Z97" s="163">
        <f t="shared" si="38"/>
        <v>0</v>
      </c>
      <c r="AA97" s="163">
        <f t="shared" si="38"/>
        <v>152833.22710072849</v>
      </c>
      <c r="AB97" s="163">
        <f t="shared" si="38"/>
        <v>186796.16645644594</v>
      </c>
      <c r="AC97" s="163">
        <f t="shared" si="38"/>
        <v>984925.24131580582</v>
      </c>
      <c r="AD97" s="163">
        <f t="shared" si="38"/>
        <v>305666.45420145697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3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28781.127158571333</v>
      </c>
      <c r="L98" s="164">
        <f t="shared" si="40"/>
        <v>863433.81475717213</v>
      </c>
      <c r="M98" s="164">
        <f t="shared" si="40"/>
        <v>86343.381475717761</v>
      </c>
      <c r="N98" s="164">
        <f t="shared" si="40"/>
        <v>86343.381475717222</v>
      </c>
      <c r="O98" s="164">
        <f t="shared" si="40"/>
        <v>-16797.973219126448</v>
      </c>
      <c r="P98" s="164">
        <f t="shared" si="40"/>
        <v>172686.76295143444</v>
      </c>
      <c r="Q98" s="164">
        <f t="shared" si="40"/>
        <v>1007339.4505500342</v>
      </c>
      <c r="R98" s="164">
        <f t="shared" si="40"/>
        <v>834652.68759859982</v>
      </c>
      <c r="S98" s="164">
        <f t="shared" si="40"/>
        <v>2072241.1554172132</v>
      </c>
      <c r="T98" s="164">
        <f t="shared" si="40"/>
        <v>546841.41601287574</v>
      </c>
      <c r="U98" s="164">
        <f t="shared" si="40"/>
        <v>287811.27158572408</v>
      </c>
      <c r="V98" s="164">
        <f t="shared" si="40"/>
        <v>201467.89011000685</v>
      </c>
      <c r="W98" s="164">
        <f t="shared" si="40"/>
        <v>259030.14442715165</v>
      </c>
      <c r="X98" s="164">
        <f t="shared" si="40"/>
        <v>777090.43328145496</v>
      </c>
      <c r="Y98" s="164">
        <f t="shared" si="40"/>
        <v>0</v>
      </c>
      <c r="Z98" s="164">
        <f t="shared" si="40"/>
        <v>0</v>
      </c>
      <c r="AA98" s="164">
        <f t="shared" si="40"/>
        <v>259030.14442715165</v>
      </c>
      <c r="AB98" s="164">
        <f t="shared" si="40"/>
        <v>316592.39874429646</v>
      </c>
      <c r="AC98" s="164">
        <f t="shared" si="40"/>
        <v>1669305.3751971996</v>
      </c>
      <c r="AD98" s="164">
        <f t="shared" si="40"/>
        <v>518060.2888543033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3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7197.5446287859231</v>
      </c>
      <c r="L99" s="164">
        <f t="shared" si="42"/>
        <v>215926.33886358573</v>
      </c>
      <c r="M99" s="164">
        <f t="shared" si="42"/>
        <v>21592.633886358708</v>
      </c>
      <c r="N99" s="164">
        <f t="shared" si="42"/>
        <v>21592.633886358573</v>
      </c>
      <c r="O99" s="164">
        <f t="shared" si="42"/>
        <v>-4200.8140004970855</v>
      </c>
      <c r="P99" s="164">
        <f t="shared" si="42"/>
        <v>43185.267772717147</v>
      </c>
      <c r="Q99" s="164">
        <f t="shared" si="42"/>
        <v>251914.06200751671</v>
      </c>
      <c r="R99" s="164">
        <f t="shared" si="42"/>
        <v>208728.79423479954</v>
      </c>
      <c r="S99" s="164">
        <f t="shared" si="42"/>
        <v>518223.21327260579</v>
      </c>
      <c r="T99" s="164">
        <f t="shared" si="42"/>
        <v>136753.34794693763</v>
      </c>
      <c r="U99" s="164">
        <f t="shared" si="42"/>
        <v>71975.446287861909</v>
      </c>
      <c r="V99" s="164">
        <f t="shared" si="42"/>
        <v>50382.812401503339</v>
      </c>
      <c r="W99" s="164">
        <f t="shared" si="42"/>
        <v>64777.901659075724</v>
      </c>
      <c r="X99" s="164">
        <f t="shared" si="42"/>
        <v>194333.70497722717</v>
      </c>
      <c r="Y99" s="164">
        <f t="shared" si="42"/>
        <v>0</v>
      </c>
      <c r="Z99" s="164">
        <f t="shared" si="42"/>
        <v>0</v>
      </c>
      <c r="AA99" s="164">
        <f t="shared" si="42"/>
        <v>64777.901659075724</v>
      </c>
      <c r="AB99" s="164">
        <f t="shared" si="42"/>
        <v>79172.990916648108</v>
      </c>
      <c r="AC99" s="164">
        <f t="shared" si="42"/>
        <v>417457.58846959908</v>
      </c>
      <c r="AD99" s="164">
        <f t="shared" si="42"/>
        <v>129555.80331815145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3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29408.609428869786</v>
      </c>
      <c r="L100" s="164">
        <f t="shared" si="44"/>
        <v>882258.28286612639</v>
      </c>
      <c r="M100" s="164">
        <f t="shared" si="44"/>
        <v>88225.828286613192</v>
      </c>
      <c r="N100" s="164">
        <f t="shared" si="44"/>
        <v>88225.828286612639</v>
      </c>
      <c r="O100" s="164">
        <f t="shared" si="44"/>
        <v>-17164.200376036493</v>
      </c>
      <c r="P100" s="164">
        <f t="shared" si="44"/>
        <v>176451.65657322528</v>
      </c>
      <c r="Q100" s="164">
        <f t="shared" si="44"/>
        <v>1029301.3300104808</v>
      </c>
      <c r="R100" s="164">
        <f t="shared" si="44"/>
        <v>852849.67343725555</v>
      </c>
      <c r="S100" s="164">
        <f t="shared" si="44"/>
        <v>2117419.8788787033</v>
      </c>
      <c r="T100" s="164">
        <f t="shared" si="44"/>
        <v>558763.57914854668</v>
      </c>
      <c r="U100" s="164">
        <f t="shared" si="44"/>
        <v>294086.09428870882</v>
      </c>
      <c r="V100" s="164">
        <f t="shared" si="44"/>
        <v>205860.26600209615</v>
      </c>
      <c r="W100" s="164">
        <f t="shared" si="44"/>
        <v>264677.48485983792</v>
      </c>
      <c r="X100" s="164">
        <f t="shared" si="44"/>
        <v>794032.45457951375</v>
      </c>
      <c r="Y100" s="164">
        <f t="shared" si="44"/>
        <v>0</v>
      </c>
      <c r="Z100" s="164">
        <f t="shared" si="44"/>
        <v>0</v>
      </c>
      <c r="AA100" s="164">
        <f t="shared" si="44"/>
        <v>264677.48485983792</v>
      </c>
      <c r="AB100" s="164">
        <f t="shared" si="44"/>
        <v>323494.70371757966</v>
      </c>
      <c r="AC100" s="164">
        <f t="shared" si="44"/>
        <v>1705699.3468745111</v>
      </c>
      <c r="AD100" s="164">
        <f t="shared" si="44"/>
        <v>529354.96971967584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3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17631.249105911131</v>
      </c>
      <c r="L101" s="165">
        <f t="shared" si="46"/>
        <v>528937.47317735374</v>
      </c>
      <c r="M101" s="165">
        <f t="shared" si="46"/>
        <v>52893.747317735695</v>
      </c>
      <c r="N101" s="165">
        <f t="shared" si="46"/>
        <v>52893.747317735368</v>
      </c>
      <c r="O101" s="165">
        <f t="shared" si="46"/>
        <v>-10290.397894046338</v>
      </c>
      <c r="P101" s="165">
        <f t="shared" si="46"/>
        <v>105787.49463547074</v>
      </c>
      <c r="Q101" s="165">
        <f t="shared" si="46"/>
        <v>617093.71870691259</v>
      </c>
      <c r="R101" s="165">
        <f t="shared" si="46"/>
        <v>511306.22407144192</v>
      </c>
      <c r="S101" s="165">
        <f t="shared" si="46"/>
        <v>1269449.9356256488</v>
      </c>
      <c r="T101" s="165">
        <f t="shared" si="46"/>
        <v>334993.73301232402</v>
      </c>
      <c r="U101" s="165">
        <f t="shared" si="46"/>
        <v>176312.49105911789</v>
      </c>
      <c r="V101" s="165">
        <f t="shared" si="46"/>
        <v>123418.74374138252</v>
      </c>
      <c r="W101" s="165">
        <f t="shared" si="46"/>
        <v>158681.2419532061</v>
      </c>
      <c r="X101" s="165">
        <f t="shared" si="46"/>
        <v>476043.72585961834</v>
      </c>
      <c r="Y101" s="165">
        <f t="shared" si="46"/>
        <v>0</v>
      </c>
      <c r="Z101" s="165">
        <f t="shared" si="46"/>
        <v>0</v>
      </c>
      <c r="AA101" s="165">
        <f t="shared" si="46"/>
        <v>158681.2419532061</v>
      </c>
      <c r="AB101" s="165">
        <f t="shared" si="46"/>
        <v>193943.74016502968</v>
      </c>
      <c r="AC101" s="165">
        <f t="shared" si="46"/>
        <v>1022612.4481428838</v>
      </c>
      <c r="AD101" s="165">
        <f t="shared" si="46"/>
        <v>317362.48390641221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3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3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3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3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3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3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3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3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-4285000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6800000</v>
      </c>
      <c r="Z109" s="130">
        <f t="shared" si="48"/>
        <v>2100000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4300000</v>
      </c>
      <c r="AF109" s="130">
        <f t="shared" si="48"/>
        <v>13400000</v>
      </c>
      <c r="AG109" s="130">
        <f t="shared" si="48"/>
        <v>1800000</v>
      </c>
      <c r="AH109" s="130">
        <f t="shared" si="48"/>
        <v>8900000</v>
      </c>
      <c r="AI109" s="130">
        <f t="shared" si="48"/>
        <v>-100000</v>
      </c>
      <c r="AJ109" s="130">
        <f t="shared" si="48"/>
        <v>100000</v>
      </c>
      <c r="AK109" s="130">
        <f t="shared" si="48"/>
        <v>-2.7755575615628914E-11</v>
      </c>
      <c r="AL109" s="130">
        <f t="shared" si="48"/>
        <v>25300000</v>
      </c>
      <c r="AM109" s="130">
        <f t="shared" si="48"/>
        <v>15100000</v>
      </c>
      <c r="AN109" s="130">
        <f t="shared" si="48"/>
        <v>4200000</v>
      </c>
      <c r="AO109" s="130">
        <f t="shared" si="48"/>
        <v>0</v>
      </c>
      <c r="AP109" s="130">
        <f t="shared" si="48"/>
        <v>500000</v>
      </c>
      <c r="AQ109" s="130">
        <f t="shared" si="48"/>
        <v>-2900000.0000000056</v>
      </c>
      <c r="AR109" s="74"/>
      <c r="AS109" s="73" t="s">
        <v>751</v>
      </c>
      <c r="AT109" s="42"/>
    </row>
    <row r="110" spans="1:46" s="1" customFormat="1" x14ac:dyDescent="0.3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3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3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3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3">
      <c r="A114" s="115"/>
      <c r="B114" s="73"/>
      <c r="C114" s="73"/>
      <c r="D114" s="73"/>
      <c r="E114" s="220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751</v>
      </c>
      <c r="AT114" s="42"/>
    </row>
    <row r="115" spans="1:46" s="17" customFormat="1" x14ac:dyDescent="0.3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3">
      <c r="A116" s="115"/>
      <c r="B116" s="73"/>
      <c r="C116" s="73"/>
      <c r="D116" s="73"/>
      <c r="E116" s="216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500000</v>
      </c>
      <c r="AQ116" s="130">
        <f t="shared" si="50"/>
        <v>0</v>
      </c>
      <c r="AR116" s="74"/>
      <c r="AS116" s="73" t="s">
        <v>751</v>
      </c>
      <c r="AT116" s="42"/>
    </row>
    <row r="117" spans="1:46" s="17" customFormat="1" x14ac:dyDescent="0.3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3">
      <c r="A118" s="115"/>
      <c r="B118" s="73"/>
      <c r="C118" s="73"/>
      <c r="D118" s="73"/>
      <c r="E118" s="216" t="s">
        <v>750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3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3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3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3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3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3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3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3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3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3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 x14ac:dyDescent="0.3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1945670.6836746701</v>
      </c>
      <c r="L129" s="221">
        <f t="shared" si="52"/>
        <v>482031.70237265201</v>
      </c>
      <c r="M129" s="221">
        <f t="shared" si="52"/>
        <v>1866482.882792077</v>
      </c>
      <c r="N129" s="221">
        <f t="shared" si="52"/>
        <v>307957.41488795262</v>
      </c>
      <c r="O129" s="221">
        <f t="shared" si="52"/>
        <v>423119.68690063152</v>
      </c>
      <c r="P129" s="221">
        <f t="shared" si="52"/>
        <v>96406.3404745304</v>
      </c>
      <c r="Q129" s="221">
        <f t="shared" si="52"/>
        <v>562370.31943476072</v>
      </c>
      <c r="R129" s="221">
        <f t="shared" si="52"/>
        <v>465963.97896023025</v>
      </c>
      <c r="S129" s="221">
        <f t="shared" si="52"/>
        <v>1156876.0856943647</v>
      </c>
      <c r="T129" s="221">
        <f t="shared" si="52"/>
        <v>305286.74483601295</v>
      </c>
      <c r="U129" s="221">
        <f t="shared" si="52"/>
        <v>160677.23412421733</v>
      </c>
      <c r="V129" s="221">
        <f t="shared" si="52"/>
        <v>112474.06388695214</v>
      </c>
      <c r="W129" s="221">
        <f t="shared" si="52"/>
        <v>144609.51071179559</v>
      </c>
      <c r="X129" s="221">
        <f t="shared" si="52"/>
        <v>433828.53213538678</v>
      </c>
      <c r="Y129" s="221">
        <f t="shared" si="52"/>
        <v>0</v>
      </c>
      <c r="Z129" s="221">
        <f t="shared" si="52"/>
        <v>0</v>
      </c>
      <c r="AA129" s="221">
        <f t="shared" si="52"/>
        <v>144609.51071179559</v>
      </c>
      <c r="AB129" s="221">
        <f t="shared" si="52"/>
        <v>176744.95753663906</v>
      </c>
      <c r="AC129" s="221">
        <f t="shared" si="52"/>
        <v>931927.9579204605</v>
      </c>
      <c r="AD129" s="221">
        <f t="shared" si="52"/>
        <v>289219.02142359118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500000</v>
      </c>
      <c r="AQ129" s="221">
        <f t="shared" si="52"/>
        <v>0</v>
      </c>
      <c r="AR129" s="74"/>
      <c r="AS129" s="73"/>
      <c r="AT129" s="42"/>
    </row>
    <row r="130" spans="1:46" x14ac:dyDescent="0.3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609999.99999999942</v>
      </c>
      <c r="K130" s="174">
        <f t="shared" si="53"/>
        <v>3297629.4995574453</v>
      </c>
      <c r="L130" s="174">
        <f t="shared" si="53"/>
        <v>816973.79459089274</v>
      </c>
      <c r="M130" s="174">
        <f t="shared" si="53"/>
        <v>3163417.6669042772</v>
      </c>
      <c r="N130" s="174">
        <f t="shared" si="53"/>
        <v>521943.13480840193</v>
      </c>
      <c r="O130" s="174">
        <f t="shared" si="53"/>
        <v>717126.4762708093</v>
      </c>
      <c r="P130" s="174">
        <f t="shared" si="53"/>
        <v>163394.75891817856</v>
      </c>
      <c r="Q130" s="174">
        <f t="shared" si="53"/>
        <v>953136.09368937486</v>
      </c>
      <c r="R130" s="174">
        <f t="shared" si="53"/>
        <v>789741.33477119636</v>
      </c>
      <c r="S130" s="174">
        <f t="shared" si="53"/>
        <v>1960737.1070181427</v>
      </c>
      <c r="T130" s="174">
        <f t="shared" si="53"/>
        <v>517416.73657423205</v>
      </c>
      <c r="U130" s="174">
        <f t="shared" si="53"/>
        <v>272324.59819696425</v>
      </c>
      <c r="V130" s="174">
        <f t="shared" si="53"/>
        <v>190627.21873787497</v>
      </c>
      <c r="W130" s="174">
        <f t="shared" si="53"/>
        <v>245092.13837726784</v>
      </c>
      <c r="X130" s="174">
        <f t="shared" si="53"/>
        <v>735276.41513180349</v>
      </c>
      <c r="Y130" s="174">
        <f t="shared" si="53"/>
        <v>0</v>
      </c>
      <c r="Z130" s="174">
        <f t="shared" si="53"/>
        <v>0</v>
      </c>
      <c r="AA130" s="174">
        <f t="shared" si="53"/>
        <v>245092.13837726784</v>
      </c>
      <c r="AB130" s="174">
        <f t="shared" si="53"/>
        <v>299557.05801666068</v>
      </c>
      <c r="AC130" s="174">
        <f t="shared" si="53"/>
        <v>1579482.6695423927</v>
      </c>
      <c r="AD130" s="174">
        <f t="shared" si="53"/>
        <v>490184.27675453568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3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4206810.2560342392</v>
      </c>
      <c r="L131" s="174">
        <f t="shared" si="54"/>
        <v>204307.6810271951</v>
      </c>
      <c r="M131" s="174">
        <f t="shared" si="54"/>
        <v>220430.76810271962</v>
      </c>
      <c r="N131" s="174">
        <f t="shared" si="54"/>
        <v>1620430.7681027194</v>
      </c>
      <c r="O131" s="174">
        <f t="shared" si="54"/>
        <v>-3974.7747837763777</v>
      </c>
      <c r="P131" s="174">
        <f t="shared" si="54"/>
        <v>40861.536205439021</v>
      </c>
      <c r="Q131" s="174">
        <f t="shared" si="54"/>
        <v>238358.96119839427</v>
      </c>
      <c r="R131" s="174">
        <f t="shared" si="54"/>
        <v>197497.42499295526</v>
      </c>
      <c r="S131" s="174">
        <f t="shared" si="54"/>
        <v>490338.43446526822</v>
      </c>
      <c r="T131" s="174">
        <f t="shared" si="54"/>
        <v>129394.86465055689</v>
      </c>
      <c r="U131" s="174">
        <f t="shared" si="54"/>
        <v>68102.56034239837</v>
      </c>
      <c r="V131" s="174">
        <f t="shared" si="54"/>
        <v>47671.792239678856</v>
      </c>
      <c r="W131" s="174">
        <f t="shared" si="54"/>
        <v>61292.304308158527</v>
      </c>
      <c r="X131" s="174">
        <f t="shared" si="54"/>
        <v>183876.91292447559</v>
      </c>
      <c r="Y131" s="174">
        <f t="shared" si="54"/>
        <v>0</v>
      </c>
      <c r="Z131" s="174">
        <f t="shared" si="54"/>
        <v>0</v>
      </c>
      <c r="AA131" s="174">
        <f t="shared" si="54"/>
        <v>61292.304308158527</v>
      </c>
      <c r="AB131" s="174">
        <f t="shared" si="54"/>
        <v>74912.816376638206</v>
      </c>
      <c r="AC131" s="174">
        <f t="shared" si="54"/>
        <v>394994.84998591052</v>
      </c>
      <c r="AD131" s="174">
        <f t="shared" si="54"/>
        <v>122584.60861631705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3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1020000</v>
      </c>
      <c r="K132" s="174">
        <f t="shared" si="55"/>
        <v>14327826.178252587</v>
      </c>
      <c r="L132" s="174">
        <f t="shared" si="55"/>
        <v>834785.34757767571</v>
      </c>
      <c r="M132" s="174">
        <f t="shared" si="55"/>
        <v>2383478.5347577683</v>
      </c>
      <c r="N132" s="174">
        <f t="shared" si="55"/>
        <v>683478.53475776757</v>
      </c>
      <c r="O132" s="174">
        <f t="shared" si="55"/>
        <v>2346828.7147169048</v>
      </c>
      <c r="P132" s="174">
        <f t="shared" si="55"/>
        <v>166957.06951553514</v>
      </c>
      <c r="Q132" s="174">
        <f t="shared" si="55"/>
        <v>973916.23884062166</v>
      </c>
      <c r="R132" s="174">
        <f t="shared" si="55"/>
        <v>806959.16932508652</v>
      </c>
      <c r="S132" s="174">
        <f t="shared" si="55"/>
        <v>2003484.8341864217</v>
      </c>
      <c r="T132" s="174">
        <f t="shared" si="55"/>
        <v>528697.38679919462</v>
      </c>
      <c r="U132" s="174">
        <f t="shared" si="55"/>
        <v>278261.7825258919</v>
      </c>
      <c r="V132" s="174">
        <f t="shared" si="55"/>
        <v>194783.24776812433</v>
      </c>
      <c r="W132" s="174">
        <f t="shared" si="55"/>
        <v>250435.60427330271</v>
      </c>
      <c r="X132" s="174">
        <f t="shared" si="55"/>
        <v>751306.81281990814</v>
      </c>
      <c r="Y132" s="174">
        <f t="shared" si="55"/>
        <v>0</v>
      </c>
      <c r="Z132" s="174">
        <f t="shared" si="55"/>
        <v>0</v>
      </c>
      <c r="AA132" s="174">
        <f t="shared" si="55"/>
        <v>250435.60427330271</v>
      </c>
      <c r="AB132" s="174">
        <f t="shared" si="55"/>
        <v>306087.96077848109</v>
      </c>
      <c r="AC132" s="174">
        <f t="shared" si="55"/>
        <v>1613918.338650173</v>
      </c>
      <c r="AD132" s="174">
        <f t="shared" si="55"/>
        <v>500871.20854660543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3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2655000.0000000005</v>
      </c>
      <c r="K133" s="175">
        <f t="shared" si="56"/>
        <v>8522063.3824810516</v>
      </c>
      <c r="L133" s="175">
        <f t="shared" si="56"/>
        <v>661901.47443158436</v>
      </c>
      <c r="M133" s="175">
        <f t="shared" si="56"/>
        <v>666190.14744315902</v>
      </c>
      <c r="N133" s="175">
        <f t="shared" si="56"/>
        <v>2366190.147443159</v>
      </c>
      <c r="O133" s="175">
        <f t="shared" si="56"/>
        <v>616899.89689543017</v>
      </c>
      <c r="P133" s="175">
        <f t="shared" si="56"/>
        <v>132380.29488631687</v>
      </c>
      <c r="Q133" s="175">
        <f t="shared" si="56"/>
        <v>772218.38683684845</v>
      </c>
      <c r="R133" s="175">
        <f t="shared" si="56"/>
        <v>639838.09195053158</v>
      </c>
      <c r="S133" s="175">
        <f t="shared" si="56"/>
        <v>1588563.5386358025</v>
      </c>
      <c r="T133" s="175">
        <f t="shared" si="56"/>
        <v>419204.26714000345</v>
      </c>
      <c r="U133" s="175">
        <f t="shared" si="56"/>
        <v>220633.82481052811</v>
      </c>
      <c r="V133" s="175">
        <f t="shared" si="56"/>
        <v>154443.67736736967</v>
      </c>
      <c r="W133" s="175">
        <f t="shared" si="56"/>
        <v>198570.44232947531</v>
      </c>
      <c r="X133" s="175">
        <f t="shared" si="56"/>
        <v>595711.32698842592</v>
      </c>
      <c r="Y133" s="175">
        <f t="shared" si="56"/>
        <v>0</v>
      </c>
      <c r="Z133" s="175">
        <f t="shared" si="56"/>
        <v>0</v>
      </c>
      <c r="AA133" s="175">
        <f t="shared" si="56"/>
        <v>198570.44232947531</v>
      </c>
      <c r="AB133" s="175">
        <f t="shared" si="56"/>
        <v>242697.20729158094</v>
      </c>
      <c r="AC133" s="175">
        <f t="shared" si="56"/>
        <v>1279676.1839010632</v>
      </c>
      <c r="AD133" s="175">
        <f t="shared" si="56"/>
        <v>397140.88465895061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3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3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 x14ac:dyDescent="0.3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1946584.429940107</v>
      </c>
      <c r="L136" s="221">
        <f t="shared" si="57"/>
        <v>509444.0903357616</v>
      </c>
      <c r="M136" s="221">
        <f t="shared" si="57"/>
        <v>1869224.121588388</v>
      </c>
      <c r="N136" s="221">
        <f t="shared" si="57"/>
        <v>310698.65368426358</v>
      </c>
      <c r="O136" s="221">
        <f t="shared" si="57"/>
        <v>422586.38307235128</v>
      </c>
      <c r="P136" s="221">
        <f t="shared" si="57"/>
        <v>101888.81806715233</v>
      </c>
      <c r="Q136" s="221">
        <f t="shared" si="57"/>
        <v>594351.4387250552</v>
      </c>
      <c r="R136" s="221">
        <f t="shared" si="57"/>
        <v>492462.62065790291</v>
      </c>
      <c r="S136" s="221">
        <f t="shared" si="57"/>
        <v>1222665.8168058279</v>
      </c>
      <c r="T136" s="221">
        <f t="shared" si="57"/>
        <v>322647.92387931573</v>
      </c>
      <c r="U136" s="221">
        <f t="shared" si="57"/>
        <v>169814.69677858721</v>
      </c>
      <c r="V136" s="221">
        <f t="shared" si="57"/>
        <v>118870.28774501105</v>
      </c>
      <c r="W136" s="221">
        <f t="shared" si="57"/>
        <v>152833.22710072849</v>
      </c>
      <c r="X136" s="221">
        <f t="shared" si="57"/>
        <v>458499.68130218546</v>
      </c>
      <c r="Y136" s="221">
        <f t="shared" si="57"/>
        <v>0</v>
      </c>
      <c r="Z136" s="221">
        <f t="shared" si="57"/>
        <v>0</v>
      </c>
      <c r="AA136" s="221">
        <f t="shared" si="57"/>
        <v>152833.22710072849</v>
      </c>
      <c r="AB136" s="221">
        <f t="shared" si="57"/>
        <v>186796.16645644594</v>
      </c>
      <c r="AC136" s="221">
        <f t="shared" si="57"/>
        <v>984925.24131580582</v>
      </c>
      <c r="AD136" s="221">
        <f t="shared" si="57"/>
        <v>305666.45420145697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500000</v>
      </c>
      <c r="AQ136" s="221">
        <f t="shared" si="57"/>
        <v>0</v>
      </c>
      <c r="AR136" s="74"/>
      <c r="AS136" s="73"/>
      <c r="AT136" s="42"/>
    </row>
    <row r="137" spans="1:46" x14ac:dyDescent="0.3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609999.99999999942</v>
      </c>
      <c r="K137" s="174">
        <f t="shared" si="58"/>
        <v>3299178.1668963213</v>
      </c>
      <c r="L137" s="174">
        <f t="shared" si="58"/>
        <v>863433.81475717213</v>
      </c>
      <c r="M137" s="174">
        <f t="shared" si="58"/>
        <v>3168063.6689209053</v>
      </c>
      <c r="N137" s="174">
        <f t="shared" si="58"/>
        <v>526589.13682502985</v>
      </c>
      <c r="O137" s="174">
        <f t="shared" si="58"/>
        <v>716222.60366219166</v>
      </c>
      <c r="P137" s="174">
        <f t="shared" si="58"/>
        <v>172686.76295143444</v>
      </c>
      <c r="Q137" s="174">
        <f t="shared" si="58"/>
        <v>1007339.4505500342</v>
      </c>
      <c r="R137" s="174">
        <f t="shared" si="58"/>
        <v>834652.68759859982</v>
      </c>
      <c r="S137" s="174">
        <f t="shared" si="58"/>
        <v>2072241.1554172132</v>
      </c>
      <c r="T137" s="174">
        <f t="shared" si="58"/>
        <v>546841.41601287574</v>
      </c>
      <c r="U137" s="174">
        <f t="shared" si="58"/>
        <v>287811.27158572408</v>
      </c>
      <c r="V137" s="174">
        <f t="shared" si="58"/>
        <v>201467.89011000685</v>
      </c>
      <c r="W137" s="174">
        <f t="shared" si="58"/>
        <v>259030.14442715165</v>
      </c>
      <c r="X137" s="174">
        <f t="shared" si="58"/>
        <v>777090.43328145496</v>
      </c>
      <c r="Y137" s="174">
        <f t="shared" si="58"/>
        <v>0</v>
      </c>
      <c r="Z137" s="174">
        <f t="shared" si="58"/>
        <v>0</v>
      </c>
      <c r="AA137" s="174">
        <f t="shared" si="58"/>
        <v>259030.14442715165</v>
      </c>
      <c r="AB137" s="174">
        <f t="shared" si="58"/>
        <v>316592.39874429646</v>
      </c>
      <c r="AC137" s="174">
        <f t="shared" si="58"/>
        <v>1669305.3751971996</v>
      </c>
      <c r="AD137" s="174">
        <f t="shared" si="58"/>
        <v>518060.2888543033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3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4207197.5446287859</v>
      </c>
      <c r="L138" s="174">
        <f t="shared" si="60"/>
        <v>215926.33886358573</v>
      </c>
      <c r="M138" s="174">
        <f t="shared" si="60"/>
        <v>221592.6338863587</v>
      </c>
      <c r="N138" s="174">
        <f t="shared" si="60"/>
        <v>1621592.6338863585</v>
      </c>
      <c r="O138" s="174">
        <f t="shared" si="60"/>
        <v>-4200.8140004970855</v>
      </c>
      <c r="P138" s="174">
        <f t="shared" si="60"/>
        <v>43185.267772717147</v>
      </c>
      <c r="Q138" s="174">
        <f t="shared" si="60"/>
        <v>251914.06200751671</v>
      </c>
      <c r="R138" s="174">
        <f t="shared" si="60"/>
        <v>208728.79423479954</v>
      </c>
      <c r="S138" s="174">
        <f t="shared" si="60"/>
        <v>518223.21327260579</v>
      </c>
      <c r="T138" s="174">
        <f t="shared" si="60"/>
        <v>136753.34794693763</v>
      </c>
      <c r="U138" s="174">
        <f t="shared" si="60"/>
        <v>71975.446287861909</v>
      </c>
      <c r="V138" s="174">
        <f t="shared" si="60"/>
        <v>50382.812401503339</v>
      </c>
      <c r="W138" s="174">
        <f t="shared" si="60"/>
        <v>64777.901659075724</v>
      </c>
      <c r="X138" s="174">
        <f t="shared" si="60"/>
        <v>194333.70497722717</v>
      </c>
      <c r="Y138" s="174">
        <f t="shared" si="60"/>
        <v>0</v>
      </c>
      <c r="Z138" s="174">
        <f t="shared" si="60"/>
        <v>0</v>
      </c>
      <c r="AA138" s="174">
        <f t="shared" si="60"/>
        <v>64777.901659075724</v>
      </c>
      <c r="AB138" s="174">
        <f t="shared" si="60"/>
        <v>79172.990916648108</v>
      </c>
      <c r="AC138" s="174">
        <f t="shared" si="60"/>
        <v>417457.58846959908</v>
      </c>
      <c r="AD138" s="174">
        <f t="shared" si="60"/>
        <v>129555.80331815145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3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1020000</v>
      </c>
      <c r="K139" s="174">
        <f t="shared" si="62"/>
        <v>14329408.609428868</v>
      </c>
      <c r="L139" s="174">
        <f t="shared" si="62"/>
        <v>882258.28286612639</v>
      </c>
      <c r="M139" s="174">
        <f t="shared" si="62"/>
        <v>2388225.8282866133</v>
      </c>
      <c r="N139" s="174">
        <f t="shared" si="62"/>
        <v>688225.82828661264</v>
      </c>
      <c r="O139" s="174">
        <f t="shared" si="62"/>
        <v>2345905.1359990234</v>
      </c>
      <c r="P139" s="174">
        <f t="shared" si="62"/>
        <v>176451.65657322528</v>
      </c>
      <c r="Q139" s="174">
        <f t="shared" si="62"/>
        <v>1029301.3300104808</v>
      </c>
      <c r="R139" s="174">
        <f t="shared" si="62"/>
        <v>852849.67343725555</v>
      </c>
      <c r="S139" s="174">
        <f t="shared" si="62"/>
        <v>2117419.8788787033</v>
      </c>
      <c r="T139" s="174">
        <f t="shared" si="62"/>
        <v>558763.57914854668</v>
      </c>
      <c r="U139" s="174">
        <f t="shared" si="62"/>
        <v>294086.09428870882</v>
      </c>
      <c r="V139" s="174">
        <f t="shared" si="62"/>
        <v>205860.26600209615</v>
      </c>
      <c r="W139" s="174">
        <f t="shared" si="62"/>
        <v>264677.48485983792</v>
      </c>
      <c r="X139" s="174">
        <f t="shared" si="62"/>
        <v>794032.45457951375</v>
      </c>
      <c r="Y139" s="174">
        <f t="shared" si="62"/>
        <v>0</v>
      </c>
      <c r="Z139" s="174">
        <f t="shared" si="62"/>
        <v>0</v>
      </c>
      <c r="AA139" s="174">
        <f t="shared" si="62"/>
        <v>264677.48485983792</v>
      </c>
      <c r="AB139" s="174">
        <f t="shared" si="62"/>
        <v>323494.70371757966</v>
      </c>
      <c r="AC139" s="174">
        <f t="shared" si="62"/>
        <v>1705699.3468745111</v>
      </c>
      <c r="AD139" s="174">
        <f t="shared" si="62"/>
        <v>529354.96971967584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3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2655000.0000000005</v>
      </c>
      <c r="K140" s="175">
        <f t="shared" si="64"/>
        <v>8517631.2491059117</v>
      </c>
      <c r="L140" s="175">
        <f t="shared" si="64"/>
        <v>528937.47317735374</v>
      </c>
      <c r="M140" s="175">
        <f t="shared" si="64"/>
        <v>652893.7473177358</v>
      </c>
      <c r="N140" s="175">
        <f t="shared" si="64"/>
        <v>2352893.747317736</v>
      </c>
      <c r="O140" s="175">
        <f t="shared" si="64"/>
        <v>619486.69126692996</v>
      </c>
      <c r="P140" s="175">
        <f t="shared" si="64"/>
        <v>105787.49463547074</v>
      </c>
      <c r="Q140" s="175">
        <f t="shared" si="64"/>
        <v>617093.71870691259</v>
      </c>
      <c r="R140" s="175">
        <f t="shared" si="64"/>
        <v>511306.22407144192</v>
      </c>
      <c r="S140" s="175">
        <f t="shared" si="64"/>
        <v>1269449.9356256488</v>
      </c>
      <c r="T140" s="175">
        <f t="shared" si="64"/>
        <v>334993.73301232402</v>
      </c>
      <c r="U140" s="175">
        <f t="shared" si="64"/>
        <v>176312.49105911789</v>
      </c>
      <c r="V140" s="175">
        <f t="shared" si="64"/>
        <v>123418.74374138252</v>
      </c>
      <c r="W140" s="175">
        <f t="shared" si="64"/>
        <v>158681.2419532061</v>
      </c>
      <c r="X140" s="175">
        <f t="shared" si="64"/>
        <v>476043.72585961834</v>
      </c>
      <c r="Y140" s="175">
        <f t="shared" si="64"/>
        <v>0</v>
      </c>
      <c r="Z140" s="175">
        <f t="shared" si="64"/>
        <v>0</v>
      </c>
      <c r="AA140" s="175">
        <f t="shared" si="64"/>
        <v>158681.2419532061</v>
      </c>
      <c r="AB140" s="175">
        <f t="shared" si="64"/>
        <v>193943.74016502968</v>
      </c>
      <c r="AC140" s="175">
        <f t="shared" si="64"/>
        <v>1022612.4481428838</v>
      </c>
      <c r="AD140" s="175">
        <f t="shared" si="64"/>
        <v>317362.48390641221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3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3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3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3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3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3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3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3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3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WPD South Wales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1945670.6836746701</v>
      </c>
      <c r="L21" s="156">
        <f>Expenditure!L129</f>
        <v>482031.70237265201</v>
      </c>
      <c r="M21" s="156">
        <f>Expenditure!M129</f>
        <v>1866482.882792077</v>
      </c>
      <c r="N21" s="156">
        <f>Expenditure!N129</f>
        <v>307957.41488795262</v>
      </c>
      <c r="O21" s="156">
        <f>Expenditure!O129</f>
        <v>423119.68690063152</v>
      </c>
      <c r="P21" s="156">
        <f>Expenditure!P129</f>
        <v>96406.3404745304</v>
      </c>
      <c r="Q21" s="156">
        <f>Expenditure!Q129</f>
        <v>562370.31943476072</v>
      </c>
      <c r="R21" s="156">
        <f>Expenditure!R129</f>
        <v>465963.97896023025</v>
      </c>
      <c r="S21" s="156">
        <f>Expenditure!S129</f>
        <v>1156876.0856943647</v>
      </c>
      <c r="T21" s="156">
        <f>Expenditure!T129</f>
        <v>305286.74483601295</v>
      </c>
      <c r="U21" s="156">
        <f>Expenditure!U129</f>
        <v>160677.23412421733</v>
      </c>
      <c r="V21" s="156">
        <f>Expenditure!V129</f>
        <v>112474.06388695214</v>
      </c>
      <c r="W21" s="156">
        <f>Expenditure!W129</f>
        <v>144609.51071179559</v>
      </c>
      <c r="X21" s="156">
        <f>Expenditure!X129</f>
        <v>433828.53213538678</v>
      </c>
      <c r="Y21" s="156">
        <f>Expenditure!Y129</f>
        <v>0</v>
      </c>
      <c r="Z21" s="156">
        <f>Expenditure!Z129</f>
        <v>0</v>
      </c>
      <c r="AA21" s="156">
        <f>Expenditure!AA129</f>
        <v>144609.51071179559</v>
      </c>
      <c r="AB21" s="156">
        <f>Expenditure!AB129</f>
        <v>176744.95753663906</v>
      </c>
      <c r="AC21" s="156">
        <f>Expenditure!AC129</f>
        <v>931927.9579204605</v>
      </c>
      <c r="AD21" s="156">
        <f>Expenditure!AD129</f>
        <v>289219.02142359118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500000</v>
      </c>
      <c r="AQ21" s="156">
        <f>Expenditure!AQ129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609999.99999999942</v>
      </c>
      <c r="K22" s="152">
        <f>Expenditure!K130</f>
        <v>3297629.4995574453</v>
      </c>
      <c r="L22" s="152">
        <f>Expenditure!L130</f>
        <v>816973.79459089274</v>
      </c>
      <c r="M22" s="152">
        <f>Expenditure!M130</f>
        <v>3163417.6669042772</v>
      </c>
      <c r="N22" s="152">
        <f>Expenditure!N130</f>
        <v>521943.13480840193</v>
      </c>
      <c r="O22" s="152">
        <f>Expenditure!O130</f>
        <v>717126.4762708093</v>
      </c>
      <c r="P22" s="152">
        <f>Expenditure!P130</f>
        <v>163394.75891817856</v>
      </c>
      <c r="Q22" s="152">
        <f>Expenditure!Q130</f>
        <v>953136.09368937486</v>
      </c>
      <c r="R22" s="152">
        <f>Expenditure!R130</f>
        <v>789741.33477119636</v>
      </c>
      <c r="S22" s="152">
        <f>Expenditure!S130</f>
        <v>1960737.1070181427</v>
      </c>
      <c r="T22" s="152">
        <f>Expenditure!T130</f>
        <v>517416.73657423205</v>
      </c>
      <c r="U22" s="152">
        <f>Expenditure!U130</f>
        <v>272324.59819696425</v>
      </c>
      <c r="V22" s="152">
        <f>Expenditure!V130</f>
        <v>190627.21873787497</v>
      </c>
      <c r="W22" s="152">
        <f>Expenditure!W130</f>
        <v>245092.13837726784</v>
      </c>
      <c r="X22" s="152">
        <f>Expenditure!X130</f>
        <v>735276.41513180349</v>
      </c>
      <c r="Y22" s="152">
        <f>Expenditure!Y130</f>
        <v>0</v>
      </c>
      <c r="Z22" s="152">
        <f>Expenditure!Z130</f>
        <v>0</v>
      </c>
      <c r="AA22" s="152">
        <f>Expenditure!AA130</f>
        <v>245092.13837726784</v>
      </c>
      <c r="AB22" s="152">
        <f>Expenditure!AB130</f>
        <v>299557.05801666068</v>
      </c>
      <c r="AC22" s="152">
        <f>Expenditure!AC130</f>
        <v>1579482.6695423927</v>
      </c>
      <c r="AD22" s="152">
        <f>Expenditure!AD130</f>
        <v>490184.27675453568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4206810.2560342392</v>
      </c>
      <c r="L23" s="152">
        <f>Expenditure!L131</f>
        <v>204307.6810271951</v>
      </c>
      <c r="M23" s="152">
        <f>Expenditure!M131</f>
        <v>220430.76810271962</v>
      </c>
      <c r="N23" s="152">
        <f>Expenditure!N131</f>
        <v>1620430.7681027194</v>
      </c>
      <c r="O23" s="152">
        <f>Expenditure!O131</f>
        <v>-3974.7747837763777</v>
      </c>
      <c r="P23" s="152">
        <f>Expenditure!P131</f>
        <v>40861.536205439021</v>
      </c>
      <c r="Q23" s="152">
        <f>Expenditure!Q131</f>
        <v>238358.96119839427</v>
      </c>
      <c r="R23" s="152">
        <f>Expenditure!R131</f>
        <v>197497.42499295526</v>
      </c>
      <c r="S23" s="152">
        <f>Expenditure!S131</f>
        <v>490338.43446526822</v>
      </c>
      <c r="T23" s="152">
        <f>Expenditure!T131</f>
        <v>129394.86465055689</v>
      </c>
      <c r="U23" s="152">
        <f>Expenditure!U131</f>
        <v>68102.56034239837</v>
      </c>
      <c r="V23" s="152">
        <f>Expenditure!V131</f>
        <v>47671.792239678856</v>
      </c>
      <c r="W23" s="152">
        <f>Expenditure!W131</f>
        <v>61292.304308158527</v>
      </c>
      <c r="X23" s="152">
        <f>Expenditure!X131</f>
        <v>183876.91292447559</v>
      </c>
      <c r="Y23" s="152">
        <f>Expenditure!Y131</f>
        <v>0</v>
      </c>
      <c r="Z23" s="152">
        <f>Expenditure!Z131</f>
        <v>0</v>
      </c>
      <c r="AA23" s="152">
        <f>Expenditure!AA131</f>
        <v>61292.304308158527</v>
      </c>
      <c r="AB23" s="152">
        <f>Expenditure!AB131</f>
        <v>74912.816376638206</v>
      </c>
      <c r="AC23" s="152">
        <f>Expenditure!AC131</f>
        <v>394994.84998591052</v>
      </c>
      <c r="AD23" s="152">
        <f>Expenditure!AD131</f>
        <v>122584.60861631705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3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1020000</v>
      </c>
      <c r="K24" s="152">
        <f>Expenditure!K132</f>
        <v>14327826.178252587</v>
      </c>
      <c r="L24" s="152">
        <f>Expenditure!L132</f>
        <v>834785.34757767571</v>
      </c>
      <c r="M24" s="152">
        <f>Expenditure!M132</f>
        <v>2383478.5347577683</v>
      </c>
      <c r="N24" s="152">
        <f>Expenditure!N132</f>
        <v>683478.53475776757</v>
      </c>
      <c r="O24" s="152">
        <f>Expenditure!O132</f>
        <v>2346828.7147169048</v>
      </c>
      <c r="P24" s="152">
        <f>Expenditure!P132</f>
        <v>166957.06951553514</v>
      </c>
      <c r="Q24" s="152">
        <f>Expenditure!Q132</f>
        <v>973916.23884062166</v>
      </c>
      <c r="R24" s="152">
        <f>Expenditure!R132</f>
        <v>806959.16932508652</v>
      </c>
      <c r="S24" s="152">
        <f>Expenditure!S132</f>
        <v>2003484.8341864217</v>
      </c>
      <c r="T24" s="152">
        <f>Expenditure!T132</f>
        <v>528697.38679919462</v>
      </c>
      <c r="U24" s="152">
        <f>Expenditure!U132</f>
        <v>278261.7825258919</v>
      </c>
      <c r="V24" s="152">
        <f>Expenditure!V132</f>
        <v>194783.24776812433</v>
      </c>
      <c r="W24" s="152">
        <f>Expenditure!W132</f>
        <v>250435.60427330271</v>
      </c>
      <c r="X24" s="152">
        <f>Expenditure!X132</f>
        <v>751306.81281990814</v>
      </c>
      <c r="Y24" s="152">
        <f>Expenditure!Y132</f>
        <v>0</v>
      </c>
      <c r="Z24" s="152">
        <f>Expenditure!Z132</f>
        <v>0</v>
      </c>
      <c r="AA24" s="152">
        <f>Expenditure!AA132</f>
        <v>250435.60427330271</v>
      </c>
      <c r="AB24" s="152">
        <f>Expenditure!AB132</f>
        <v>306087.96077848109</v>
      </c>
      <c r="AC24" s="152">
        <f>Expenditure!AC132</f>
        <v>1613918.338650173</v>
      </c>
      <c r="AD24" s="152">
        <f>Expenditure!AD132</f>
        <v>500871.20854660543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2655000.0000000005</v>
      </c>
      <c r="K25" s="162">
        <f>Expenditure!K133</f>
        <v>8522063.3824810516</v>
      </c>
      <c r="L25" s="162">
        <f>Expenditure!L133</f>
        <v>661901.47443158436</v>
      </c>
      <c r="M25" s="162">
        <f>Expenditure!M133</f>
        <v>666190.14744315902</v>
      </c>
      <c r="N25" s="162">
        <f>Expenditure!N133</f>
        <v>2366190.147443159</v>
      </c>
      <c r="O25" s="162">
        <f>Expenditure!O133</f>
        <v>616899.89689543017</v>
      </c>
      <c r="P25" s="162">
        <f>Expenditure!P133</f>
        <v>132380.29488631687</v>
      </c>
      <c r="Q25" s="162">
        <f>Expenditure!Q133</f>
        <v>772218.38683684845</v>
      </c>
      <c r="R25" s="162">
        <f>Expenditure!R133</f>
        <v>639838.09195053158</v>
      </c>
      <c r="S25" s="162">
        <f>Expenditure!S133</f>
        <v>1588563.5386358025</v>
      </c>
      <c r="T25" s="162">
        <f>Expenditure!T133</f>
        <v>419204.26714000345</v>
      </c>
      <c r="U25" s="162">
        <f>Expenditure!U133</f>
        <v>220633.82481052811</v>
      </c>
      <c r="V25" s="162">
        <f>Expenditure!V133</f>
        <v>154443.67736736967</v>
      </c>
      <c r="W25" s="162">
        <f>Expenditure!W133</f>
        <v>198570.44232947531</v>
      </c>
      <c r="X25" s="162">
        <f>Expenditure!X133</f>
        <v>595711.32698842592</v>
      </c>
      <c r="Y25" s="162">
        <f>Expenditure!Y133</f>
        <v>0</v>
      </c>
      <c r="Z25" s="162">
        <f>Expenditure!Z133</f>
        <v>0</v>
      </c>
      <c r="AA25" s="162">
        <f>Expenditure!AA133</f>
        <v>198570.44232947531</v>
      </c>
      <c r="AB25" s="162">
        <f>Expenditure!AB133</f>
        <v>242697.20729158094</v>
      </c>
      <c r="AC25" s="162">
        <f>Expenditure!AC133</f>
        <v>1279676.1839010632</v>
      </c>
      <c r="AD25" s="162">
        <f>Expenditure!AD133</f>
        <v>397140.88465895061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3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1946584.429940107</v>
      </c>
      <c r="L28" s="156">
        <f>Expenditure!L136</f>
        <v>509444.0903357616</v>
      </c>
      <c r="M28" s="156">
        <f>Expenditure!M136</f>
        <v>1869224.121588388</v>
      </c>
      <c r="N28" s="156">
        <f>Expenditure!N136</f>
        <v>310698.65368426358</v>
      </c>
      <c r="O28" s="156">
        <f>Expenditure!O136</f>
        <v>422586.38307235128</v>
      </c>
      <c r="P28" s="156">
        <f>Expenditure!P136</f>
        <v>101888.81806715233</v>
      </c>
      <c r="Q28" s="156">
        <f>Expenditure!Q136</f>
        <v>594351.4387250552</v>
      </c>
      <c r="R28" s="156">
        <f>Expenditure!R136</f>
        <v>492462.62065790291</v>
      </c>
      <c r="S28" s="156">
        <f>Expenditure!S136</f>
        <v>1222665.8168058279</v>
      </c>
      <c r="T28" s="156">
        <f>Expenditure!T136</f>
        <v>322647.92387931573</v>
      </c>
      <c r="U28" s="156">
        <f>Expenditure!U136</f>
        <v>169814.69677858721</v>
      </c>
      <c r="V28" s="156">
        <f>Expenditure!V136</f>
        <v>118870.28774501105</v>
      </c>
      <c r="W28" s="156">
        <f>Expenditure!W136</f>
        <v>152833.22710072849</v>
      </c>
      <c r="X28" s="156">
        <f>Expenditure!X136</f>
        <v>458499.68130218546</v>
      </c>
      <c r="Y28" s="156">
        <f>Expenditure!Y136</f>
        <v>0</v>
      </c>
      <c r="Z28" s="156">
        <f>Expenditure!Z136</f>
        <v>0</v>
      </c>
      <c r="AA28" s="156">
        <f>Expenditure!AA136</f>
        <v>152833.22710072849</v>
      </c>
      <c r="AB28" s="156">
        <f>Expenditure!AB136</f>
        <v>186796.16645644594</v>
      </c>
      <c r="AC28" s="156">
        <f>Expenditure!AC136</f>
        <v>984925.24131580582</v>
      </c>
      <c r="AD28" s="156">
        <f>Expenditure!AD136</f>
        <v>305666.45420145697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500000</v>
      </c>
      <c r="AQ28" s="156">
        <f>Expenditure!AQ136</f>
        <v>0</v>
      </c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609999.99999999942</v>
      </c>
      <c r="K29" s="152">
        <f>Expenditure!K137</f>
        <v>3299178.1668963213</v>
      </c>
      <c r="L29" s="152">
        <f>Expenditure!L137</f>
        <v>863433.81475717213</v>
      </c>
      <c r="M29" s="152">
        <f>Expenditure!M137</f>
        <v>3168063.6689209053</v>
      </c>
      <c r="N29" s="152">
        <f>Expenditure!N137</f>
        <v>526589.13682502985</v>
      </c>
      <c r="O29" s="152">
        <f>Expenditure!O137</f>
        <v>716222.60366219166</v>
      </c>
      <c r="P29" s="152">
        <f>Expenditure!P137</f>
        <v>172686.76295143444</v>
      </c>
      <c r="Q29" s="152">
        <f>Expenditure!Q137</f>
        <v>1007339.4505500342</v>
      </c>
      <c r="R29" s="152">
        <f>Expenditure!R137</f>
        <v>834652.68759859982</v>
      </c>
      <c r="S29" s="152">
        <f>Expenditure!S137</f>
        <v>2072241.1554172132</v>
      </c>
      <c r="T29" s="152">
        <f>Expenditure!T137</f>
        <v>546841.41601287574</v>
      </c>
      <c r="U29" s="152">
        <f>Expenditure!U137</f>
        <v>287811.27158572408</v>
      </c>
      <c r="V29" s="152">
        <f>Expenditure!V137</f>
        <v>201467.89011000685</v>
      </c>
      <c r="W29" s="152">
        <f>Expenditure!W137</f>
        <v>259030.14442715165</v>
      </c>
      <c r="X29" s="152">
        <f>Expenditure!X137</f>
        <v>777090.43328145496</v>
      </c>
      <c r="Y29" s="152">
        <f>Expenditure!Y137</f>
        <v>0</v>
      </c>
      <c r="Z29" s="152">
        <f>Expenditure!Z137</f>
        <v>0</v>
      </c>
      <c r="AA29" s="152">
        <f>Expenditure!AA137</f>
        <v>259030.14442715165</v>
      </c>
      <c r="AB29" s="152">
        <f>Expenditure!AB137</f>
        <v>316592.39874429646</v>
      </c>
      <c r="AC29" s="152">
        <f>Expenditure!AC137</f>
        <v>1669305.3751971996</v>
      </c>
      <c r="AD29" s="152">
        <f>Expenditure!AD137</f>
        <v>518060.2888543033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3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4207197.5446287859</v>
      </c>
      <c r="L30" s="152">
        <f>Expenditure!L138</f>
        <v>215926.33886358573</v>
      </c>
      <c r="M30" s="152">
        <f>Expenditure!M138</f>
        <v>221592.6338863587</v>
      </c>
      <c r="N30" s="152">
        <f>Expenditure!N138</f>
        <v>1621592.6338863585</v>
      </c>
      <c r="O30" s="152">
        <f>Expenditure!O138</f>
        <v>-4200.8140004970855</v>
      </c>
      <c r="P30" s="152">
        <f>Expenditure!P138</f>
        <v>43185.267772717147</v>
      </c>
      <c r="Q30" s="152">
        <f>Expenditure!Q138</f>
        <v>251914.06200751671</v>
      </c>
      <c r="R30" s="152">
        <f>Expenditure!R138</f>
        <v>208728.79423479954</v>
      </c>
      <c r="S30" s="152">
        <f>Expenditure!S138</f>
        <v>518223.21327260579</v>
      </c>
      <c r="T30" s="152">
        <f>Expenditure!T138</f>
        <v>136753.34794693763</v>
      </c>
      <c r="U30" s="152">
        <f>Expenditure!U138</f>
        <v>71975.446287861909</v>
      </c>
      <c r="V30" s="152">
        <f>Expenditure!V138</f>
        <v>50382.812401503339</v>
      </c>
      <c r="W30" s="152">
        <f>Expenditure!W138</f>
        <v>64777.901659075724</v>
      </c>
      <c r="X30" s="152">
        <f>Expenditure!X138</f>
        <v>194333.70497722717</v>
      </c>
      <c r="Y30" s="152">
        <f>Expenditure!Y138</f>
        <v>0</v>
      </c>
      <c r="Z30" s="152">
        <f>Expenditure!Z138</f>
        <v>0</v>
      </c>
      <c r="AA30" s="152">
        <f>Expenditure!AA138</f>
        <v>64777.901659075724</v>
      </c>
      <c r="AB30" s="152">
        <f>Expenditure!AB138</f>
        <v>79172.990916648108</v>
      </c>
      <c r="AC30" s="152">
        <f>Expenditure!AC138</f>
        <v>417457.58846959908</v>
      </c>
      <c r="AD30" s="152">
        <f>Expenditure!AD138</f>
        <v>129555.80331815145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3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1020000</v>
      </c>
      <c r="K31" s="152">
        <f>Expenditure!K139</f>
        <v>14329408.609428868</v>
      </c>
      <c r="L31" s="152">
        <f>Expenditure!L139</f>
        <v>882258.28286612639</v>
      </c>
      <c r="M31" s="152">
        <f>Expenditure!M139</f>
        <v>2388225.8282866133</v>
      </c>
      <c r="N31" s="152">
        <f>Expenditure!N139</f>
        <v>688225.82828661264</v>
      </c>
      <c r="O31" s="152">
        <f>Expenditure!O139</f>
        <v>2345905.1359990234</v>
      </c>
      <c r="P31" s="152">
        <f>Expenditure!P139</f>
        <v>176451.65657322528</v>
      </c>
      <c r="Q31" s="152">
        <f>Expenditure!Q139</f>
        <v>1029301.3300104808</v>
      </c>
      <c r="R31" s="152">
        <f>Expenditure!R139</f>
        <v>852849.67343725555</v>
      </c>
      <c r="S31" s="152">
        <f>Expenditure!S139</f>
        <v>2117419.8788787033</v>
      </c>
      <c r="T31" s="152">
        <f>Expenditure!T139</f>
        <v>558763.57914854668</v>
      </c>
      <c r="U31" s="152">
        <f>Expenditure!U139</f>
        <v>294086.09428870882</v>
      </c>
      <c r="V31" s="152">
        <f>Expenditure!V139</f>
        <v>205860.26600209615</v>
      </c>
      <c r="W31" s="152">
        <f>Expenditure!W139</f>
        <v>264677.48485983792</v>
      </c>
      <c r="X31" s="152">
        <f>Expenditure!X139</f>
        <v>794032.45457951375</v>
      </c>
      <c r="Y31" s="152">
        <f>Expenditure!Y139</f>
        <v>0</v>
      </c>
      <c r="Z31" s="152">
        <f>Expenditure!Z139</f>
        <v>0</v>
      </c>
      <c r="AA31" s="152">
        <f>Expenditure!AA139</f>
        <v>264677.48485983792</v>
      </c>
      <c r="AB31" s="152">
        <f>Expenditure!AB139</f>
        <v>323494.70371757966</v>
      </c>
      <c r="AC31" s="152">
        <f>Expenditure!AC139</f>
        <v>1705699.3468745111</v>
      </c>
      <c r="AD31" s="152">
        <f>Expenditure!AD139</f>
        <v>529354.96971967584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3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2655000.0000000005</v>
      </c>
      <c r="K32" s="162">
        <f>Expenditure!K140</f>
        <v>8517631.2491059117</v>
      </c>
      <c r="L32" s="162">
        <f>Expenditure!L140</f>
        <v>528937.47317735374</v>
      </c>
      <c r="M32" s="162">
        <f>Expenditure!M140</f>
        <v>652893.7473177358</v>
      </c>
      <c r="N32" s="162">
        <f>Expenditure!N140</f>
        <v>2352893.747317736</v>
      </c>
      <c r="O32" s="162">
        <f>Expenditure!O140</f>
        <v>619486.69126692996</v>
      </c>
      <c r="P32" s="162">
        <f>Expenditure!P140</f>
        <v>105787.49463547074</v>
      </c>
      <c r="Q32" s="162">
        <f>Expenditure!Q140</f>
        <v>617093.71870691259</v>
      </c>
      <c r="R32" s="162">
        <f>Expenditure!R140</f>
        <v>511306.22407144192</v>
      </c>
      <c r="S32" s="162">
        <f>Expenditure!S140</f>
        <v>1269449.9356256488</v>
      </c>
      <c r="T32" s="162">
        <f>Expenditure!T140</f>
        <v>334993.73301232402</v>
      </c>
      <c r="U32" s="162">
        <f>Expenditure!U140</f>
        <v>176312.49105911789</v>
      </c>
      <c r="V32" s="162">
        <f>Expenditure!V140</f>
        <v>123418.74374138252</v>
      </c>
      <c r="W32" s="162">
        <f>Expenditure!W140</f>
        <v>158681.2419532061</v>
      </c>
      <c r="X32" s="162">
        <f>Expenditure!X140</f>
        <v>476043.72585961834</v>
      </c>
      <c r="Y32" s="162">
        <f>Expenditure!Y140</f>
        <v>0</v>
      </c>
      <c r="Z32" s="162">
        <f>Expenditure!Z140</f>
        <v>0</v>
      </c>
      <c r="AA32" s="162">
        <f>Expenditure!AA140</f>
        <v>158681.2419532061</v>
      </c>
      <c r="AB32" s="162">
        <f>Expenditure!AB140</f>
        <v>193943.74016502968</v>
      </c>
      <c r="AC32" s="162">
        <f>Expenditure!AC140</f>
        <v>1022612.4481428838</v>
      </c>
      <c r="AD32" s="162">
        <f>Expenditure!AD140</f>
        <v>317362.48390641221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3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3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3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3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 x14ac:dyDescent="0.3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3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 x14ac:dyDescent="0.3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5218373.217017889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3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7996957.9851888269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3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2562846.1239557625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3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8871523.3828476835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3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6542099.2909898404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31191800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 x14ac:dyDescent="0.3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3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 x14ac:dyDescent="0.3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5377480.6663853861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3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8266622.0259928312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3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2630283.3357707122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3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9147066.6028655283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3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5770347.3689855412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3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3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31191800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 x14ac:dyDescent="0.3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3">
      <c r="A62" s="73"/>
      <c r="B62" s="73"/>
      <c r="C62" s="73"/>
      <c r="D62" s="73"/>
      <c r="E62" s="115" t="s">
        <v>761</v>
      </c>
      <c r="F62" s="73"/>
      <c r="G62" s="115" t="str">
        <f>Expenditure!G$19</f>
        <v>£ per year</v>
      </c>
      <c r="H62" s="130">
        <f>ABS(H49 - H59)</f>
        <v>0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3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3">
      <c r="A65" s="73"/>
      <c r="B65" s="101"/>
      <c r="C65" s="110" t="s">
        <v>643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3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3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575</v>
      </c>
      <c r="AT67" s="42"/>
    </row>
    <row r="68" spans="1:46" x14ac:dyDescent="0.3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0.16729952157355102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3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0.25638013789485786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3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8.2164098383413667E-2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3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0.28441844917086168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3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0.20973779297731585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3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3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3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575</v>
      </c>
      <c r="AT76" s="42"/>
    </row>
    <row r="77" spans="1:46" x14ac:dyDescent="0.3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0.17240045994092634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0.26502548830118272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8.4326115702547222E-2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3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0.29325228434606304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3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0.18499565170928067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3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3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3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3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3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19579-5AB0-45A9-ACE2-09DB8D0D6DFC}">
  <ds:schemaRefs>
    <ds:schemaRef ds:uri="df11e38d-df47-44a9-bb81-9cb5331e96c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cbf8a88-e063-4a69-82e9-42d02808f63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D216F4-DB68-456E-90F8-ACC32EE34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2020-12-14T07:57:57Z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