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vApr24\TME\EMEB\"/>
    </mc:Choice>
  </mc:AlternateContent>
  <bookViews>
    <workbookView xWindow="0" yWindow="0" windowWidth="38400" windowHeight="12000"/>
  </bookViews>
  <sheets>
    <sheet name="Sheet1" sheetId="1" r:id="rId1"/>
  </sheets>
  <externalReferences>
    <externalReference r:id="rId2"/>
  </externalReferences>
  <definedNames>
    <definedName name="_xlnm.Print_Area" localSheetId="0">Sheet1!$B$2:$W$37</definedName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1" i="1"/>
  <c r="A22" i="1"/>
  <c r="A23" i="1"/>
  <c r="A24" i="1"/>
  <c r="A25" i="1"/>
  <c r="A26" i="1"/>
  <c r="A27" i="1"/>
  <c r="A28" i="1"/>
  <c r="A29" i="1"/>
  <c r="A33" i="1"/>
  <c r="A34" i="1"/>
  <c r="A30" i="1"/>
  <c r="A21" i="1"/>
  <c r="H21" i="1" l="1"/>
  <c r="H17" i="1"/>
  <c r="R17" i="1"/>
  <c r="R21" i="1"/>
  <c r="R31" i="1" l="1"/>
  <c r="H25" i="1"/>
  <c r="H31" i="1"/>
  <c r="R32" i="1"/>
  <c r="H23" i="1"/>
  <c r="H29" i="1"/>
  <c r="R24" i="1"/>
  <c r="H32" i="1"/>
  <c r="R26" i="1"/>
  <c r="R30" i="1"/>
  <c r="R33" i="1"/>
  <c r="R25" i="1"/>
  <c r="R22" i="1"/>
  <c r="R34" i="1"/>
  <c r="R18" i="1"/>
  <c r="M17" i="1"/>
  <c r="M21" i="1"/>
  <c r="H27" i="1"/>
  <c r="H33" i="1"/>
  <c r="W17" i="1"/>
  <c r="W21" i="1"/>
  <c r="R28" i="1"/>
  <c r="H26" i="1"/>
  <c r="H22" i="1"/>
  <c r="R23" i="1"/>
  <c r="H30" i="1"/>
  <c r="H28" i="1"/>
  <c r="C21" i="1"/>
  <c r="C17" i="1"/>
  <c r="C23" i="1"/>
  <c r="R27" i="1"/>
  <c r="H18" i="1"/>
  <c r="H34" i="1"/>
  <c r="R29" i="1"/>
  <c r="H24" i="1"/>
  <c r="W29" i="1" l="1"/>
  <c r="W33" i="1"/>
  <c r="M32" i="1"/>
  <c r="C30" i="1"/>
  <c r="W25" i="1"/>
  <c r="C32" i="1"/>
  <c r="W31" i="1"/>
  <c r="M28" i="1"/>
  <c r="M26" i="1"/>
  <c r="M24" i="1"/>
  <c r="H35" i="1"/>
  <c r="H37" i="1" s="1"/>
  <c r="C27" i="1"/>
  <c r="C25" i="1"/>
  <c r="C28" i="1"/>
  <c r="R35" i="1"/>
  <c r="R37" i="1" s="1"/>
  <c r="W27" i="1"/>
  <c r="M33" i="1"/>
  <c r="M22" i="1"/>
  <c r="W24" i="1"/>
  <c r="M29" i="1"/>
  <c r="C18" i="1"/>
  <c r="C34" i="1"/>
  <c r="M30" i="1"/>
  <c r="C31" i="1"/>
  <c r="C29" i="1"/>
  <c r="W22" i="1"/>
  <c r="M18" i="1"/>
  <c r="M34" i="1"/>
  <c r="C33" i="1"/>
  <c r="W26" i="1"/>
  <c r="W28" i="1"/>
  <c r="M23" i="1"/>
  <c r="C22" i="1"/>
  <c r="W30" i="1"/>
  <c r="W32" i="1"/>
  <c r="M27" i="1"/>
  <c r="C24" i="1"/>
  <c r="C26" i="1"/>
  <c r="W34" i="1"/>
  <c r="W18" i="1"/>
  <c r="W23" i="1"/>
  <c r="M25" i="1"/>
  <c r="M31" i="1"/>
  <c r="W35" i="1" l="1"/>
  <c r="W37" i="1" s="1"/>
  <c r="C35" i="1"/>
  <c r="C37" i="1" s="1"/>
  <c r="M35" i="1"/>
  <c r="M37" i="1" s="1"/>
  <c r="G17" i="1" l="1"/>
  <c r="G25" i="1"/>
  <c r="G21" i="1"/>
  <c r="G24" i="1" l="1"/>
  <c r="G22" i="1"/>
  <c r="G28" i="1"/>
  <c r="G26" i="1"/>
  <c r="G31" i="1"/>
  <c r="V17" i="1"/>
  <c r="V21" i="1"/>
  <c r="G30" i="1"/>
  <c r="G32" i="1"/>
  <c r="S21" i="1"/>
  <c r="S17" i="1"/>
  <c r="G34" i="1"/>
  <c r="G18" i="1"/>
  <c r="G23" i="1"/>
  <c r="G27" i="1"/>
  <c r="G29" i="1"/>
  <c r="G33" i="1"/>
  <c r="V25" i="1" l="1"/>
  <c r="V26" i="1"/>
  <c r="S27" i="1"/>
  <c r="V33" i="1"/>
  <c r="V31" i="1"/>
  <c r="G35" i="1"/>
  <c r="G37" i="1" s="1"/>
  <c r="S23" i="1"/>
  <c r="S24" i="1"/>
  <c r="S26" i="1"/>
  <c r="S30" i="1"/>
  <c r="V23" i="1"/>
  <c r="S32" i="1"/>
  <c r="V28" i="1"/>
  <c r="F17" i="1"/>
  <c r="F21" i="1"/>
  <c r="F24" i="1"/>
  <c r="N17" i="1"/>
  <c r="N21" i="1"/>
  <c r="E22" i="1"/>
  <c r="E17" i="1"/>
  <c r="E21" i="1"/>
  <c r="S28" i="1"/>
  <c r="V24" i="1"/>
  <c r="S34" i="1"/>
  <c r="S18" i="1"/>
  <c r="U17" i="1"/>
  <c r="U21" i="1"/>
  <c r="S31" i="1"/>
  <c r="V34" i="1"/>
  <c r="V18" i="1"/>
  <c r="V32" i="1"/>
  <c r="S25" i="1"/>
  <c r="V22" i="1"/>
  <c r="Q21" i="1"/>
  <c r="S29" i="1"/>
  <c r="V29" i="1"/>
  <c r="V27" i="1"/>
  <c r="L17" i="1"/>
  <c r="L21" i="1"/>
  <c r="S33" i="1"/>
  <c r="S22" i="1"/>
  <c r="V30" i="1"/>
  <c r="L32" i="1" l="1"/>
  <c r="Q23" i="1"/>
  <c r="Q25" i="1"/>
  <c r="U28" i="1"/>
  <c r="F26" i="1"/>
  <c r="Q17" i="1"/>
  <c r="E33" i="1"/>
  <c r="N25" i="1"/>
  <c r="F29" i="1"/>
  <c r="Q22" i="1"/>
  <c r="E29" i="1"/>
  <c r="N27" i="1"/>
  <c r="U25" i="1"/>
  <c r="S35" i="1"/>
  <c r="S37" i="1" s="1"/>
  <c r="E28" i="1"/>
  <c r="N24" i="1"/>
  <c r="F32" i="1"/>
  <c r="L31" i="1"/>
  <c r="V35" i="1"/>
  <c r="V37" i="1" s="1"/>
  <c r="U29" i="1"/>
  <c r="E23" i="1"/>
  <c r="N22" i="1"/>
  <c r="N32" i="1"/>
  <c r="F30" i="1"/>
  <c r="U31" i="1"/>
  <c r="L22" i="1"/>
  <c r="E27" i="1"/>
  <c r="F25" i="1"/>
  <c r="L25" i="1"/>
  <c r="L28" i="1"/>
  <c r="U24" i="1"/>
  <c r="L30" i="1"/>
  <c r="U32" i="1"/>
  <c r="L23" i="1"/>
  <c r="U27" i="1"/>
  <c r="E32" i="1"/>
  <c r="E30" i="1"/>
  <c r="F28" i="1"/>
  <c r="P21" i="1"/>
  <c r="P17" i="1"/>
  <c r="E24" i="1"/>
  <c r="E18" i="1"/>
  <c r="E34" i="1"/>
  <c r="N28" i="1"/>
  <c r="F34" i="1"/>
  <c r="F18" i="1"/>
  <c r="K21" i="1"/>
  <c r="K22" i="1"/>
  <c r="K17" i="1"/>
  <c r="O17" i="1"/>
  <c r="O21" i="1"/>
  <c r="I21" i="1"/>
  <c r="I17" i="1"/>
  <c r="L29" i="1"/>
  <c r="L26" i="1"/>
  <c r="U33" i="1"/>
  <c r="U22" i="1"/>
  <c r="N34" i="1"/>
  <c r="N18" i="1"/>
  <c r="N23" i="1"/>
  <c r="F33" i="1"/>
  <c r="L24" i="1"/>
  <c r="U26" i="1"/>
  <c r="E25" i="1"/>
  <c r="E31" i="1"/>
  <c r="N29" i="1"/>
  <c r="N26" i="1"/>
  <c r="F22" i="1"/>
  <c r="F27" i="1"/>
  <c r="T17" i="1"/>
  <c r="T21" i="1"/>
  <c r="L18" i="1"/>
  <c r="L34" i="1"/>
  <c r="Q24" i="1"/>
  <c r="U30" i="1"/>
  <c r="N33" i="1"/>
  <c r="N30" i="1"/>
  <c r="F31" i="1"/>
  <c r="U18" i="1"/>
  <c r="U34" i="1"/>
  <c r="D17" i="1"/>
  <c r="D21" i="1"/>
  <c r="L33" i="1"/>
  <c r="L27" i="1"/>
  <c r="U23" i="1"/>
  <c r="E26" i="1"/>
  <c r="N31" i="1"/>
  <c r="F23" i="1"/>
  <c r="Q34" i="1" l="1"/>
  <c r="Q18" i="1"/>
  <c r="Q31" i="1"/>
  <c r="Q30" i="1"/>
  <c r="I26" i="1"/>
  <c r="P31" i="1"/>
  <c r="D25" i="1"/>
  <c r="Q26" i="1"/>
  <c r="Q27" i="1"/>
  <c r="K28" i="1"/>
  <c r="Q32" i="1"/>
  <c r="Q28" i="1"/>
  <c r="T28" i="1"/>
  <c r="Q33" i="1"/>
  <c r="P25" i="1"/>
  <c r="O33" i="1"/>
  <c r="O31" i="1"/>
  <c r="P29" i="1"/>
  <c r="Q29" i="1"/>
  <c r="I30" i="1"/>
  <c r="D23" i="1"/>
  <c r="O28" i="1"/>
  <c r="D31" i="1"/>
  <c r="K26" i="1"/>
  <c r="P33" i="1"/>
  <c r="O24" i="1"/>
  <c r="P24" i="1"/>
  <c r="O22" i="1"/>
  <c r="T32" i="1"/>
  <c r="N35" i="1"/>
  <c r="N37" i="1" s="1"/>
  <c r="P22" i="1"/>
  <c r="D33" i="1"/>
  <c r="K24" i="1"/>
  <c r="F35" i="1"/>
  <c r="F37" i="1" s="1"/>
  <c r="T31" i="1"/>
  <c r="I23" i="1"/>
  <c r="O26" i="1"/>
  <c r="P27" i="1"/>
  <c r="P28" i="1"/>
  <c r="L35" i="1"/>
  <c r="L37" i="1" s="1"/>
  <c r="D28" i="1"/>
  <c r="D26" i="1"/>
  <c r="U35" i="1"/>
  <c r="U37" i="1" s="1"/>
  <c r="I29" i="1"/>
  <c r="D32" i="1"/>
  <c r="D30" i="1"/>
  <c r="T24" i="1"/>
  <c r="T26" i="1"/>
  <c r="E35" i="1"/>
  <c r="E37" i="1" s="1"/>
  <c r="I33" i="1"/>
  <c r="T29" i="1"/>
  <c r="T27" i="1"/>
  <c r="I32" i="1"/>
  <c r="T33" i="1"/>
  <c r="I22" i="1"/>
  <c r="K30" i="1"/>
  <c r="D22" i="1"/>
  <c r="T25" i="1"/>
  <c r="T22" i="1"/>
  <c r="I27" i="1"/>
  <c r="I25" i="1"/>
  <c r="O30" i="1"/>
  <c r="O32" i="1"/>
  <c r="K32" i="1"/>
  <c r="K34" i="1"/>
  <c r="K18" i="1"/>
  <c r="P30" i="1"/>
  <c r="D34" i="1"/>
  <c r="D18" i="1"/>
  <c r="I31" i="1"/>
  <c r="O34" i="1"/>
  <c r="O18" i="1"/>
  <c r="O23" i="1"/>
  <c r="K27" i="1"/>
  <c r="P18" i="1"/>
  <c r="P34" i="1"/>
  <c r="P26" i="1"/>
  <c r="D24" i="1"/>
  <c r="T30" i="1"/>
  <c r="O29" i="1"/>
  <c r="O27" i="1"/>
  <c r="K31" i="1"/>
  <c r="K25" i="1"/>
  <c r="T34" i="1"/>
  <c r="T18" i="1"/>
  <c r="I24" i="1"/>
  <c r="K29" i="1"/>
  <c r="D29" i="1"/>
  <c r="D27" i="1"/>
  <c r="T23" i="1"/>
  <c r="I18" i="1"/>
  <c r="I34" i="1"/>
  <c r="I28" i="1"/>
  <c r="O25" i="1"/>
  <c r="K23" i="1"/>
  <c r="K33" i="1"/>
  <c r="P23" i="1"/>
  <c r="P32" i="1"/>
  <c r="Q35" i="1" l="1"/>
  <c r="Q37" i="1" s="1"/>
  <c r="I35" i="1"/>
  <c r="I37" i="1" s="1"/>
  <c r="D35" i="1"/>
  <c r="D37" i="1" s="1"/>
  <c r="K35" i="1"/>
  <c r="K37" i="1" s="1"/>
  <c r="T35" i="1"/>
  <c r="T37" i="1" s="1"/>
  <c r="P35" i="1"/>
  <c r="P37" i="1" s="1"/>
  <c r="O35" i="1"/>
  <c r="O37" i="1" s="1"/>
  <c r="J23" i="1"/>
  <c r="J17" i="1"/>
  <c r="J21" i="1"/>
  <c r="J32" i="1" l="1"/>
  <c r="J29" i="1"/>
  <c r="J31" i="1"/>
  <c r="J24" i="1"/>
  <c r="J26" i="1"/>
  <c r="J22" i="1"/>
  <c r="J30" i="1"/>
  <c r="J34" i="1"/>
  <c r="J18" i="1"/>
  <c r="J25" i="1"/>
  <c r="J27" i="1"/>
  <c r="J28" i="1"/>
  <c r="J33" i="1"/>
  <c r="J35" i="1" l="1"/>
  <c r="J37" i="1" s="1"/>
  <c r="B21" i="1" l="1"/>
  <c r="B17" i="1"/>
  <c r="B22" i="1" l="1"/>
  <c r="B28" i="1"/>
  <c r="B32" i="1"/>
  <c r="B30" i="1"/>
  <c r="B26" i="1"/>
  <c r="B23" i="1"/>
  <c r="B34" i="1"/>
  <c r="B18" i="1"/>
  <c r="B27" i="1"/>
  <c r="B29" i="1"/>
  <c r="B33" i="1"/>
  <c r="B31" i="1"/>
  <c r="B24" i="1"/>
  <c r="B25" i="1"/>
  <c r="B35" i="1" l="1"/>
  <c r="B37" i="1" s="1"/>
</calcChain>
</file>

<file path=xl/sharedStrings.xml><?xml version="1.0" encoding="utf-8"?>
<sst xmlns="http://schemas.openxmlformats.org/spreadsheetml/2006/main" count="63" uniqueCount="41">
  <si>
    <t>Domestic Aggregated with Residual</t>
  </si>
  <si>
    <t>Non-Domestic Aggregated No Residual</t>
  </si>
  <si>
    <t>Non-Domestic Aggregated Band 1</t>
  </si>
  <si>
    <t>Non-Domestic Aggregated Band 2</t>
  </si>
  <si>
    <t>Non-Domestic Aggregated Band 3</t>
  </si>
  <si>
    <t>Non-Domestic Aggregated Band 4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</si>
  <si>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</si>
  <si>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</si>
  <si>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</si>
  <si>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</si>
  <si>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</si>
  <si>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</si>
  <si>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</si>
  <si>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</si>
  <si>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</si>
  <si>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</si>
  <si>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</si>
  <si>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</si>
  <si>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</si>
  <si>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</si>
  <si>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</si>
  <si>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</si>
  <si>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Typical Bills</t>
  </si>
  <si>
    <t>Load Factor</t>
  </si>
  <si>
    <t>Coincidence Factor</t>
  </si>
  <si>
    <t>Forecast</t>
  </si>
  <si>
    <t>Service Models</t>
  </si>
  <si>
    <t>Loss Adjustment factors</t>
  </si>
  <si>
    <t>Average KVAR By KVA</t>
  </si>
  <si>
    <t>Gross Asset Models</t>
  </si>
  <si>
    <t>Peaking Probabilities</t>
  </si>
  <si>
    <t>Hours in Time Band and Days in year</t>
  </si>
  <si>
    <t>IDNO Discounts</t>
  </si>
  <si>
    <t>Allowed Revenue</t>
  </si>
  <si>
    <t>Real pre-tax cost of capital</t>
  </si>
  <si>
    <t>Transmission Exits Charges</t>
  </si>
  <si>
    <t>Other Expenditure</t>
  </si>
  <si>
    <t>Check To CDCM Model</t>
  </si>
  <si>
    <t>Change To Typical Bills</t>
  </si>
  <si>
    <t>All Changes</t>
  </si>
  <si>
    <t>2023/24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</si>
</sst>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_ ;\-#,##0.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86CD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9" fontId="2" fillId="2" borderId="0" applyNumberFormat="0" applyBorder="0" applyAlignment="0">
      <alignment horizontal="left" vertical="center" wrapText="1"/>
    </xf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64" fontId="3" fillId="3" borderId="0" xfId="1" applyNumberFormat="1" applyFont="1" applyFill="1"/>
    <xf numFmtId="0" fontId="2" fillId="3" borderId="1" xfId="2" applyNumberFormat="1" applyFill="1" applyBorder="1" applyAlignment="1">
      <alignment horizontal="right" wrapText="1"/>
    </xf>
    <xf numFmtId="0" fontId="2" fillId="2" borderId="1" xfId="2" applyNumberFormat="1" applyBorder="1" applyAlignment="1">
      <alignment horizontal="right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9" fontId="0" fillId="0" borderId="0" xfId="3" applyFont="1"/>
  </cellXfs>
  <cellStyles count="4">
    <cellStyle name="ColumnHeading_CEPATNEI" xfId="2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v8_20211122_2023_24_Pre-Release%20EM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F16" t="str">
            <v>Domestic Aggregated with Residual</v>
          </cell>
        </row>
      </sheetData>
      <sheetData sheetId="28">
        <row r="61">
          <cell r="J61" t="str">
            <v>Domestic Aggregated with Residual</v>
          </cell>
          <cell r="K61" t="str">
            <v>Domestic Aggregated (Related MPAN)</v>
          </cell>
          <cell r="L61" t="str">
            <v>Non-Domestic Aggregated No Residual</v>
          </cell>
          <cell r="M61" t="str">
            <v>Non-Domestic Aggregated Band 1</v>
          </cell>
          <cell r="N61" t="str">
            <v>Non-Domestic Aggregated Band 2</v>
          </cell>
          <cell r="O61" t="str">
            <v>Non-Domestic Aggregated Band 3</v>
          </cell>
          <cell r="P61" t="str">
            <v>Non-Domestic Aggregated Band 4</v>
          </cell>
          <cell r="Q61" t="str">
            <v>Non-Domestic Aggregated (Related MPAN)</v>
          </cell>
          <cell r="R61" t="str">
            <v>LV Site Specific No Residual</v>
          </cell>
          <cell r="S61" t="str">
            <v>LV Site Specific Band 1</v>
          </cell>
          <cell r="T61" t="str">
            <v>LV Site Specific Band 2</v>
          </cell>
          <cell r="U61" t="str">
            <v>LV Site Specific Band 3</v>
          </cell>
          <cell r="V61" t="str">
            <v>LV Site Specific Band 4</v>
          </cell>
          <cell r="W61" t="str">
            <v>LV Sub Site Specific No Residual</v>
          </cell>
          <cell r="X61" t="str">
            <v>LV Sub Site Specific Band 1</v>
          </cell>
          <cell r="Y61" t="str">
            <v>LV Sub Site Specific Band 2</v>
          </cell>
          <cell r="Z61" t="str">
            <v>LV Sub Site Specific Band 3</v>
          </cell>
          <cell r="AA61" t="str">
            <v>LV Sub Site Specific Band 4</v>
          </cell>
          <cell r="AB61" t="str">
            <v>HV Site Specific No Residual</v>
          </cell>
          <cell r="AC61" t="str">
            <v>HV Site Specific Band 1</v>
          </cell>
          <cell r="AD61" t="str">
            <v>HV Site Specific Band 2</v>
          </cell>
          <cell r="AE61" t="str">
            <v>HV Site Specific Band 3</v>
          </cell>
          <cell r="AF61" t="str">
            <v>HV Site Specific Band 4</v>
          </cell>
          <cell r="AG61" t="str">
            <v>Unmetered Supplies</v>
          </cell>
          <cell r="AH61" t="str">
            <v>LV Generation Aggregated</v>
          </cell>
          <cell r="AI61" t="str">
            <v>LV Sub Generation Aggregated</v>
          </cell>
          <cell r="AJ61" t="str">
            <v>LV Generation Site Specific</v>
          </cell>
          <cell r="AK61" t="str">
            <v>LV Sub Generation Site Specific</v>
          </cell>
          <cell r="AL61" t="str">
            <v>HV Generation Site Specific</v>
          </cell>
        </row>
        <row r="62">
          <cell r="J62">
            <v>114.30696614034659</v>
          </cell>
          <cell r="K62">
            <v>0</v>
          </cell>
          <cell r="L62">
            <v>39.55509320398474</v>
          </cell>
          <cell r="M62">
            <v>74.566686545006377</v>
          </cell>
          <cell r="N62">
            <v>248.09928697411419</v>
          </cell>
          <cell r="O62">
            <v>566.7081324724569</v>
          </cell>
          <cell r="P62">
            <v>1754.5020043576876</v>
          </cell>
          <cell r="Q62">
            <v>0</v>
          </cell>
          <cell r="R62">
            <v>3506.7436483187121</v>
          </cell>
          <cell r="S62">
            <v>3207.8568809760104</v>
          </cell>
          <cell r="T62">
            <v>5617.6746651156282</v>
          </cell>
          <cell r="U62">
            <v>8919.8951633775087</v>
          </cell>
          <cell r="V62">
            <v>18016.056201754229</v>
          </cell>
          <cell r="W62">
            <v>1716.4005580859919</v>
          </cell>
          <cell r="X62">
            <v>6706.5176263184758</v>
          </cell>
          <cell r="Y62">
            <v>6699.9534830978346</v>
          </cell>
          <cell r="Z62">
            <v>10216.760754719706</v>
          </cell>
          <cell r="AA62">
            <v>21993.371472225052</v>
          </cell>
          <cell r="AB62">
            <v>4421.3342031463817</v>
          </cell>
          <cell r="AC62">
            <v>14156.043764404831</v>
          </cell>
          <cell r="AD62">
            <v>40887.945994427137</v>
          </cell>
          <cell r="AE62">
            <v>91285.784429107865</v>
          </cell>
          <cell r="AF62">
            <v>234542.49316368083</v>
          </cell>
          <cell r="AG62">
            <v>1836.900680682566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-20931.249985403341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75" zoomScaleNormal="75" workbookViewId="0">
      <selection activeCell="F21" sqref="F21"/>
    </sheetView>
  </sheetViews>
  <sheetFormatPr defaultRowHeight="14.4" x14ac:dyDescent="0.3"/>
  <cols>
    <col min="1" max="1" width="33.44140625" bestFit="1" customWidth="1"/>
    <col min="2" max="2" width="13.109375" bestFit="1" customWidth="1"/>
    <col min="3" max="3" width="14.33203125" bestFit="1" customWidth="1"/>
    <col min="4" max="7" width="13.88671875" bestFit="1" customWidth="1"/>
    <col min="8" max="12" width="14.5546875" bestFit="1" customWidth="1"/>
    <col min="13" max="13" width="11" bestFit="1" customWidth="1"/>
    <col min="14" max="17" width="14.44140625" bestFit="1" customWidth="1"/>
    <col min="18" max="21" width="15.109375" bestFit="1" customWidth="1"/>
    <col min="22" max="22" width="20.109375" bestFit="1" customWidth="1"/>
    <col min="23" max="23" width="11.5546875" bestFit="1" customWidth="1"/>
  </cols>
  <sheetData>
    <row r="1" spans="1:23" ht="43.2" x14ac:dyDescent="0.3">
      <c r="A1" s="3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</row>
    <row r="2" spans="1:23" x14ac:dyDescent="0.3">
      <c r="A2" s="5" t="s">
        <v>40</v>
      </c>
      <c r="B2" s="6">
        <v>89.319474433048413</v>
      </c>
      <c r="C2" s="6">
        <v>44.161013370443946</v>
      </c>
      <c r="D2" s="6">
        <v>64.173258148125058</v>
      </c>
      <c r="E2" s="6">
        <v>184.56189204252931</v>
      </c>
      <c r="F2" s="6">
        <v>407.73365241467121</v>
      </c>
      <c r="G2" s="6">
        <v>1227.9385255620373</v>
      </c>
      <c r="H2" s="6">
        <v>1619.6186230015328</v>
      </c>
      <c r="I2" s="6">
        <v>2331.8196592876325</v>
      </c>
      <c r="J2" s="6">
        <v>4357.1672709530994</v>
      </c>
      <c r="K2" s="6">
        <v>6946.0115702048734</v>
      </c>
      <c r="L2" s="6">
        <v>13507.123324401931</v>
      </c>
      <c r="M2" s="6">
        <v>1820.3121621514701</v>
      </c>
      <c r="N2" s="6">
        <v>6100.9079756523161</v>
      </c>
      <c r="O2" s="6">
        <v>5105.6997843321969</v>
      </c>
      <c r="P2" s="6">
        <v>7451.3136566482644</v>
      </c>
      <c r="Q2" s="6">
        <v>16009.10528074194</v>
      </c>
      <c r="R2" s="6">
        <v>3705.2214588106376</v>
      </c>
      <c r="S2" s="6">
        <v>9445.351974949157</v>
      </c>
      <c r="T2" s="6">
        <v>27151.727385239199</v>
      </c>
      <c r="U2" s="6">
        <v>59642.093902096502</v>
      </c>
      <c r="V2" s="6">
        <v>154040.63284426837</v>
      </c>
      <c r="W2" s="6">
        <v>1457.2144772744409</v>
      </c>
    </row>
    <row r="3" spans="1:23" x14ac:dyDescent="0.3">
      <c r="A3" s="5" t="s">
        <v>23</v>
      </c>
      <c r="B3" s="6">
        <v>89.067900894403806</v>
      </c>
      <c r="C3" s="6">
        <v>44.346374179808862</v>
      </c>
      <c r="D3" s="6">
        <v>64.517977854155859</v>
      </c>
      <c r="E3" s="6">
        <v>186.25980886573814</v>
      </c>
      <c r="F3" s="6">
        <v>411.92838942771101</v>
      </c>
      <c r="G3" s="6">
        <v>1241.4097683335563</v>
      </c>
      <c r="H3" s="6">
        <v>1622.2803567985984</v>
      </c>
      <c r="I3" s="6">
        <v>2334.0085681968544</v>
      </c>
      <c r="J3" s="6">
        <v>4361.1485281944688</v>
      </c>
      <c r="K3" s="6">
        <v>6952.3630389564041</v>
      </c>
      <c r="L3" s="6">
        <v>13519.388378098336</v>
      </c>
      <c r="M3" s="6">
        <v>1826.3384790419268</v>
      </c>
      <c r="N3" s="6">
        <v>6112.2081985690393</v>
      </c>
      <c r="O3" s="6">
        <v>5122.6096322508001</v>
      </c>
      <c r="P3" s="6">
        <v>7476.3765421081507</v>
      </c>
      <c r="Q3" s="6">
        <v>16049.407789995184</v>
      </c>
      <c r="R3" s="6">
        <v>3705.2932255564056</v>
      </c>
      <c r="S3" s="6">
        <v>9444.0781318417467</v>
      </c>
      <c r="T3" s="6">
        <v>27148.794604410843</v>
      </c>
      <c r="U3" s="6">
        <v>59635.985451442742</v>
      </c>
      <c r="V3" s="6">
        <v>154024.96096653308</v>
      </c>
      <c r="W3" s="6">
        <v>1451.9988300462949</v>
      </c>
    </row>
    <row r="4" spans="1:23" x14ac:dyDescent="0.3">
      <c r="A4" s="5" t="s">
        <v>24</v>
      </c>
      <c r="B4" s="6">
        <v>88.864012859862186</v>
      </c>
      <c r="C4" s="6">
        <v>44.237815129548366</v>
      </c>
      <c r="D4" s="6">
        <v>64.273291181170421</v>
      </c>
      <c r="E4" s="6">
        <v>184.58066264912131</v>
      </c>
      <c r="F4" s="6">
        <v>407.50921240357684</v>
      </c>
      <c r="G4" s="6">
        <v>1226.8636196825591</v>
      </c>
      <c r="H4" s="6">
        <v>1620.0929735377956</v>
      </c>
      <c r="I4" s="6">
        <v>2337.7320390608152</v>
      </c>
      <c r="J4" s="6">
        <v>4367.3061217163149</v>
      </c>
      <c r="K4" s="6">
        <v>6962.0452372534282</v>
      </c>
      <c r="L4" s="6">
        <v>13539.399762537454</v>
      </c>
      <c r="M4" s="6">
        <v>1832.6487758396038</v>
      </c>
      <c r="N4" s="6">
        <v>6140.3320696703686</v>
      </c>
      <c r="O4" s="6">
        <v>5144.5208277548409</v>
      </c>
      <c r="P4" s="6">
        <v>7508.7779491700621</v>
      </c>
      <c r="Q4" s="6">
        <v>16125.033527066993</v>
      </c>
      <c r="R4" s="6">
        <v>3724.5435182020678</v>
      </c>
      <c r="S4" s="6">
        <v>9515.133762551588</v>
      </c>
      <c r="T4" s="6">
        <v>27357.847334681042</v>
      </c>
      <c r="U4" s="6">
        <v>60102.752563432412</v>
      </c>
      <c r="V4" s="6">
        <v>155250.56204567614</v>
      </c>
      <c r="W4" s="6">
        <v>1474.3945323037178</v>
      </c>
    </row>
    <row r="5" spans="1:23" x14ac:dyDescent="0.3">
      <c r="A5" s="5" t="s">
        <v>25</v>
      </c>
      <c r="B5" s="6">
        <v>85.431897243489047</v>
      </c>
      <c r="C5" s="6">
        <v>37.046920044201627</v>
      </c>
      <c r="D5" s="6">
        <v>61.582595299603632</v>
      </c>
      <c r="E5" s="6">
        <v>186.67378879047266</v>
      </c>
      <c r="F5" s="6">
        <v>416.29707247288496</v>
      </c>
      <c r="G5" s="6">
        <v>1272.3653200812396</v>
      </c>
      <c r="H5" s="6">
        <v>3236.5996163100363</v>
      </c>
      <c r="I5" s="6">
        <v>2399.2884343885266</v>
      </c>
      <c r="J5" s="6">
        <v>4239.8604780389851</v>
      </c>
      <c r="K5" s="6">
        <v>6719.1135223884394</v>
      </c>
      <c r="L5" s="6">
        <v>13367.57588778012</v>
      </c>
      <c r="M5" s="6">
        <v>1585.0522750706691</v>
      </c>
      <c r="N5" s="6">
        <v>5633.2567846284392</v>
      </c>
      <c r="O5" s="6">
        <v>5237.5614560978138</v>
      </c>
      <c r="P5" s="6">
        <v>7916.299189684838</v>
      </c>
      <c r="Q5" s="6">
        <v>17037.979535424405</v>
      </c>
      <c r="R5" s="6">
        <v>4105.952118559775</v>
      </c>
      <c r="S5" s="6">
        <v>10308.917566566261</v>
      </c>
      <c r="T5" s="6">
        <v>29144.638672034242</v>
      </c>
      <c r="U5" s="6">
        <v>64491.057714509574</v>
      </c>
      <c r="V5" s="6">
        <v>164138.02678089205</v>
      </c>
      <c r="W5" s="6">
        <v>1485.2330669824389</v>
      </c>
    </row>
    <row r="6" spans="1:23" x14ac:dyDescent="0.3">
      <c r="A6" s="5" t="s">
        <v>26</v>
      </c>
      <c r="B6" s="6">
        <v>85.413018016135865</v>
      </c>
      <c r="C6" s="6">
        <v>37.119858557833297</v>
      </c>
      <c r="D6" s="6">
        <v>61.654460547086572</v>
      </c>
      <c r="E6" s="6">
        <v>186.73966295591561</v>
      </c>
      <c r="F6" s="6">
        <v>416.35194700659292</v>
      </c>
      <c r="G6" s="6">
        <v>1272.3791879076587</v>
      </c>
      <c r="H6" s="6">
        <v>3236.6059767138117</v>
      </c>
      <c r="I6" s="6">
        <v>2399.339775819959</v>
      </c>
      <c r="J6" s="6">
        <v>4239.8467369426953</v>
      </c>
      <c r="K6" s="6">
        <v>6719.0060710577845</v>
      </c>
      <c r="L6" s="6">
        <v>13367.214725596034</v>
      </c>
      <c r="M6" s="6">
        <v>1584.9338562189107</v>
      </c>
      <c r="N6" s="6">
        <v>5631.7143422974732</v>
      </c>
      <c r="O6" s="6">
        <v>5235.9912553053782</v>
      </c>
      <c r="P6" s="6">
        <v>7913.8737253686704</v>
      </c>
      <c r="Q6" s="6">
        <v>17034.004032043802</v>
      </c>
      <c r="R6" s="6">
        <v>4106.9214809575387</v>
      </c>
      <c r="S6" s="6">
        <v>10309.48912298655</v>
      </c>
      <c r="T6" s="6">
        <v>29144.259404891945</v>
      </c>
      <c r="U6" s="6">
        <v>64488.893035518238</v>
      </c>
      <c r="V6" s="6">
        <v>164130.59116430572</v>
      </c>
      <c r="W6" s="6">
        <v>1486.638049943952</v>
      </c>
    </row>
    <row r="7" spans="1:23" x14ac:dyDescent="0.3">
      <c r="A7" s="5" t="s">
        <v>27</v>
      </c>
      <c r="B7" s="6">
        <v>85.429543744723816</v>
      </c>
      <c r="C7" s="6">
        <v>36.854390483721687</v>
      </c>
      <c r="D7" s="6">
        <v>61.391375876734699</v>
      </c>
      <c r="E7" s="6">
        <v>186.66359758469721</v>
      </c>
      <c r="F7" s="6">
        <v>416.58382080266904</v>
      </c>
      <c r="G7" s="6">
        <v>1273.8228977002896</v>
      </c>
      <c r="H7" s="6">
        <v>3258.0489800555611</v>
      </c>
      <c r="I7" s="6">
        <v>2403.2482481583602</v>
      </c>
      <c r="J7" s="6">
        <v>4247.7443462754381</v>
      </c>
      <c r="K7" s="6">
        <v>6731.7518038419867</v>
      </c>
      <c r="L7" s="6">
        <v>13388.222527664453</v>
      </c>
      <c r="M7" s="6">
        <v>1596.059984803481</v>
      </c>
      <c r="N7" s="6">
        <v>5667.6381811516085</v>
      </c>
      <c r="O7" s="6">
        <v>5254.6870750634371</v>
      </c>
      <c r="P7" s="6">
        <v>7940.440615315887</v>
      </c>
      <c r="Q7" s="6">
        <v>17089.230051235172</v>
      </c>
      <c r="R7" s="6">
        <v>4124.6286878155843</v>
      </c>
      <c r="S7" s="6">
        <v>10304.59604190272</v>
      </c>
      <c r="T7" s="6">
        <v>29126.184791008876</v>
      </c>
      <c r="U7" s="6">
        <v>64441.433580012097</v>
      </c>
      <c r="V7" s="6">
        <v>163977.54398363145</v>
      </c>
      <c r="W7" s="6">
        <v>1480.8155314340802</v>
      </c>
    </row>
    <row r="8" spans="1:23" x14ac:dyDescent="0.3">
      <c r="A8" s="5" t="s">
        <v>28</v>
      </c>
      <c r="B8" s="6">
        <v>85.466143744723809</v>
      </c>
      <c r="C8" s="6">
        <v>36.854390483721687</v>
      </c>
      <c r="D8" s="6">
        <v>61.427975876734699</v>
      </c>
      <c r="E8" s="6">
        <v>186.70019758469724</v>
      </c>
      <c r="F8" s="6">
        <v>416.73022080266901</v>
      </c>
      <c r="G8" s="6">
        <v>1274.2254977002895</v>
      </c>
      <c r="H8" s="6">
        <v>3244.1182375955823</v>
      </c>
      <c r="I8" s="6">
        <v>2401.2603988007108</v>
      </c>
      <c r="J8" s="6">
        <v>4244.5776696637013</v>
      </c>
      <c r="K8" s="6">
        <v>6726.2161381912811</v>
      </c>
      <c r="L8" s="6">
        <v>13378.46959825561</v>
      </c>
      <c r="M8" s="6">
        <v>1592.122199673611</v>
      </c>
      <c r="N8" s="6">
        <v>5661.2598337861418</v>
      </c>
      <c r="O8" s="6">
        <v>5252.0932651765288</v>
      </c>
      <c r="P8" s="6">
        <v>7935.1566448433578</v>
      </c>
      <c r="Q8" s="6">
        <v>17081.222203536265</v>
      </c>
      <c r="R8" s="6">
        <v>4121.4354050704396</v>
      </c>
      <c r="S8" s="6">
        <v>10301.960288882779</v>
      </c>
      <c r="T8" s="6">
        <v>29125.928955001509</v>
      </c>
      <c r="U8" s="6">
        <v>64432.352180270311</v>
      </c>
      <c r="V8" s="6">
        <v>163973.59837480937</v>
      </c>
      <c r="W8" s="6">
        <v>1480.94154972661</v>
      </c>
    </row>
    <row r="9" spans="1:23" x14ac:dyDescent="0.3">
      <c r="A9" s="5" t="s">
        <v>29</v>
      </c>
      <c r="B9" s="6">
        <v>85.404949192925685</v>
      </c>
      <c r="C9" s="6">
        <v>35.890322486797025</v>
      </c>
      <c r="D9" s="6">
        <v>60.460805355557966</v>
      </c>
      <c r="E9" s="6">
        <v>186.24286306603176</v>
      </c>
      <c r="F9" s="6">
        <v>417.21963428655158</v>
      </c>
      <c r="G9" s="6">
        <v>1278.2300703829114</v>
      </c>
      <c r="H9" s="6">
        <v>3313.7336471779322</v>
      </c>
      <c r="I9" s="6">
        <v>2410.7558691201853</v>
      </c>
      <c r="J9" s="6">
        <v>4264.1590861025743</v>
      </c>
      <c r="K9" s="6">
        <v>6757.9026157002527</v>
      </c>
      <c r="L9" s="6">
        <v>13426.272618248455</v>
      </c>
      <c r="M9" s="6">
        <v>1629.6218785979681</v>
      </c>
      <c r="N9" s="6">
        <v>5785.7412237016861</v>
      </c>
      <c r="O9" s="6">
        <v>5313.4745565746125</v>
      </c>
      <c r="P9" s="6">
        <v>8021.7718996015428</v>
      </c>
      <c r="Q9" s="6">
        <v>17257.147411707818</v>
      </c>
      <c r="R9" s="6">
        <v>4203.4912058094387</v>
      </c>
      <c r="S9" s="6">
        <v>10312.997744833452</v>
      </c>
      <c r="T9" s="6">
        <v>29137.155426883266</v>
      </c>
      <c r="U9" s="6">
        <v>64430.680240693677</v>
      </c>
      <c r="V9" s="6">
        <v>163837.67005048625</v>
      </c>
      <c r="W9" s="6">
        <v>1459.5611315903384</v>
      </c>
    </row>
    <row r="10" spans="1:23" x14ac:dyDescent="0.3">
      <c r="A10" s="5" t="s">
        <v>30</v>
      </c>
      <c r="B10" s="6">
        <v>85.350687670129162</v>
      </c>
      <c r="C10" s="6">
        <v>35.935590693588111</v>
      </c>
      <c r="D10" s="6">
        <v>60.541652062974578</v>
      </c>
      <c r="E10" s="6">
        <v>186.52231262359598</v>
      </c>
      <c r="F10" s="6">
        <v>417.90031884636977</v>
      </c>
      <c r="G10" s="6">
        <v>1280.4165168890936</v>
      </c>
      <c r="H10" s="6">
        <v>3317.8011786370034</v>
      </c>
      <c r="I10" s="6">
        <v>2413.8829004893537</v>
      </c>
      <c r="J10" s="6">
        <v>4269.3594773134291</v>
      </c>
      <c r="K10" s="6">
        <v>6766.1176751297562</v>
      </c>
      <c r="L10" s="6">
        <v>13442.881656864802</v>
      </c>
      <c r="M10" s="6">
        <v>1633.4854519468029</v>
      </c>
      <c r="N10" s="6">
        <v>5793.7564555579875</v>
      </c>
      <c r="O10" s="6">
        <v>5324.4316086781819</v>
      </c>
      <c r="P10" s="6">
        <v>8038.2503801918465</v>
      </c>
      <c r="Q10" s="6">
        <v>17291.796379571071</v>
      </c>
      <c r="R10" s="6">
        <v>4204.2873828162647</v>
      </c>
      <c r="S10" s="6">
        <v>10319.468490170388</v>
      </c>
      <c r="T10" s="6">
        <v>29156.772582235426</v>
      </c>
      <c r="U10" s="6">
        <v>64475.542371937139</v>
      </c>
      <c r="V10" s="6">
        <v>163955.99645652744</v>
      </c>
      <c r="W10" s="6">
        <v>1403.6091737560707</v>
      </c>
    </row>
    <row r="11" spans="1:23" x14ac:dyDescent="0.3">
      <c r="A11" s="5" t="s">
        <v>31</v>
      </c>
      <c r="B11" s="6">
        <v>85.387740968214729</v>
      </c>
      <c r="C11" s="6">
        <v>35.891755068613612</v>
      </c>
      <c r="D11" s="6">
        <v>60.503847866546884</v>
      </c>
      <c r="E11" s="6">
        <v>186.62224999269668</v>
      </c>
      <c r="F11" s="6">
        <v>418.15541029322651</v>
      </c>
      <c r="G11" s="6">
        <v>1281.3696229026218</v>
      </c>
      <c r="H11" s="6">
        <v>3315.209996147772</v>
      </c>
      <c r="I11" s="6">
        <v>2412.3089065926242</v>
      </c>
      <c r="J11" s="6">
        <v>4265.9101280116311</v>
      </c>
      <c r="K11" s="6">
        <v>6760.6946164573501</v>
      </c>
      <c r="L11" s="6">
        <v>13432.384152245877</v>
      </c>
      <c r="M11" s="6">
        <v>1630.4735214796074</v>
      </c>
      <c r="N11" s="6">
        <v>5790.8996880388195</v>
      </c>
      <c r="O11" s="6">
        <v>5319.8104310844592</v>
      </c>
      <c r="P11" s="6">
        <v>8031.3053149680782</v>
      </c>
      <c r="Q11" s="6">
        <v>17269.556271047059</v>
      </c>
      <c r="R11" s="6">
        <v>4200.8418504071415</v>
      </c>
      <c r="S11" s="6">
        <v>10309.178612755517</v>
      </c>
      <c r="T11" s="6">
        <v>29127.576610110042</v>
      </c>
      <c r="U11" s="6">
        <v>64411.341607701383</v>
      </c>
      <c r="V11" s="6">
        <v>163791.56974341176</v>
      </c>
      <c r="W11" s="6">
        <v>1399.4808926751216</v>
      </c>
    </row>
    <row r="12" spans="1:23" x14ac:dyDescent="0.3">
      <c r="A12" s="5" t="s">
        <v>34</v>
      </c>
      <c r="B12" s="6">
        <v>85.387740968214729</v>
      </c>
      <c r="C12" s="6">
        <v>35.891755068613612</v>
      </c>
      <c r="D12" s="6">
        <v>60.503847866546884</v>
      </c>
      <c r="E12" s="6">
        <v>186.62224999269668</v>
      </c>
      <c r="F12" s="6">
        <v>418.15541029322651</v>
      </c>
      <c r="G12" s="6">
        <v>1281.3696229026218</v>
      </c>
      <c r="H12" s="6">
        <v>3315.209996147772</v>
      </c>
      <c r="I12" s="6">
        <v>2412.3089065926242</v>
      </c>
      <c r="J12" s="6">
        <v>4265.9101280116311</v>
      </c>
      <c r="K12" s="6">
        <v>6760.6946164573501</v>
      </c>
      <c r="L12" s="6">
        <v>13432.384152245877</v>
      </c>
      <c r="M12" s="6">
        <v>1630.4735214796074</v>
      </c>
      <c r="N12" s="6">
        <v>5790.8996880388195</v>
      </c>
      <c r="O12" s="6">
        <v>5319.8104310844592</v>
      </c>
      <c r="P12" s="6">
        <v>8031.3053149680782</v>
      </c>
      <c r="Q12" s="6">
        <v>17269.556271047059</v>
      </c>
      <c r="R12" s="6">
        <v>4200.8418504071415</v>
      </c>
      <c r="S12" s="6">
        <v>10309.178612755517</v>
      </c>
      <c r="T12" s="6">
        <v>29127.576610110042</v>
      </c>
      <c r="U12" s="6">
        <v>64411.341607701383</v>
      </c>
      <c r="V12" s="6">
        <v>163791.56974341176</v>
      </c>
      <c r="W12" s="6">
        <v>1399.4808926751216</v>
      </c>
    </row>
    <row r="13" spans="1:23" x14ac:dyDescent="0.3">
      <c r="A13" s="5" t="s">
        <v>35</v>
      </c>
      <c r="B13" s="6">
        <v>85.468851878135411</v>
      </c>
      <c r="C13" s="6">
        <v>35.909312790942224</v>
      </c>
      <c r="D13" s="6">
        <v>60.520470947940673</v>
      </c>
      <c r="E13" s="6">
        <v>186.67614932113915</v>
      </c>
      <c r="F13" s="6">
        <v>418.29088915434102</v>
      </c>
      <c r="G13" s="6">
        <v>1281.813031645321</v>
      </c>
      <c r="H13" s="6">
        <v>3323.5663929528123</v>
      </c>
      <c r="I13" s="6">
        <v>2411.9710135754954</v>
      </c>
      <c r="J13" s="6">
        <v>4265.3781897087729</v>
      </c>
      <c r="K13" s="6">
        <v>6759.7262302154613</v>
      </c>
      <c r="L13" s="6">
        <v>13428.031674836366</v>
      </c>
      <c r="M13" s="6">
        <v>1633.1213854848461</v>
      </c>
      <c r="N13" s="6">
        <v>5803.2307650611674</v>
      </c>
      <c r="O13" s="6">
        <v>5328.3650254666491</v>
      </c>
      <c r="P13" s="6">
        <v>8043.4108589113584</v>
      </c>
      <c r="Q13" s="6">
        <v>17280.702418289093</v>
      </c>
      <c r="R13" s="6">
        <v>4203.6508447218603</v>
      </c>
      <c r="S13" s="6">
        <v>10303.491727919814</v>
      </c>
      <c r="T13" s="6">
        <v>29109.988457965879</v>
      </c>
      <c r="U13" s="6">
        <v>64370.879843144066</v>
      </c>
      <c r="V13" s="6">
        <v>163684.53013326321</v>
      </c>
      <c r="W13" s="6">
        <v>1400.2441731749166</v>
      </c>
    </row>
    <row r="14" spans="1:23" x14ac:dyDescent="0.3">
      <c r="A14" s="5" t="s">
        <v>36</v>
      </c>
      <c r="B14" s="6">
        <v>85.923692905144861</v>
      </c>
      <c r="C14" s="6">
        <v>38.605308744879757</v>
      </c>
      <c r="D14" s="6">
        <v>62.809682287455168</v>
      </c>
      <c r="E14" s="6">
        <v>187.77930947044308</v>
      </c>
      <c r="F14" s="6">
        <v>417.22215607358078</v>
      </c>
      <c r="G14" s="6">
        <v>1272.5605078369458</v>
      </c>
      <c r="H14" s="6">
        <v>3505.654608722487</v>
      </c>
      <c r="I14" s="6">
        <v>2423.1213224074422</v>
      </c>
      <c r="J14" s="6">
        <v>4302.8210240193375</v>
      </c>
      <c r="K14" s="6">
        <v>6815.4528120468531</v>
      </c>
      <c r="L14" s="6">
        <v>13483.380139570143</v>
      </c>
      <c r="M14" s="6">
        <v>1712.2470034080975</v>
      </c>
      <c r="N14" s="6">
        <v>5918.4149854821999</v>
      </c>
      <c r="O14" s="6">
        <v>5379.116553784178</v>
      </c>
      <c r="P14" s="6">
        <v>8103.4075620868944</v>
      </c>
      <c r="Q14" s="6">
        <v>17438.81142053978</v>
      </c>
      <c r="R14" s="6">
        <v>4413.3720904681331</v>
      </c>
      <c r="S14" s="6">
        <v>10248.949459917674</v>
      </c>
      <c r="T14" s="6">
        <v>28789.448432700618</v>
      </c>
      <c r="U14" s="6">
        <v>63493.349412245545</v>
      </c>
      <c r="V14" s="6">
        <v>161037.62667939614</v>
      </c>
      <c r="W14" s="6">
        <v>1426.1579714227707</v>
      </c>
    </row>
    <row r="15" spans="1:23" x14ac:dyDescent="0.3">
      <c r="A15" s="5" t="s">
        <v>32</v>
      </c>
      <c r="B15" s="6">
        <v>85.982966140346591</v>
      </c>
      <c r="C15" s="6">
        <v>38.642593203984745</v>
      </c>
      <c r="D15" s="6">
        <v>62.85018654500638</v>
      </c>
      <c r="E15" s="6">
        <v>187.8742869741142</v>
      </c>
      <c r="F15" s="6">
        <v>417.42313247245693</v>
      </c>
      <c r="G15" s="6">
        <v>1273.1400043576878</v>
      </c>
      <c r="H15" s="6">
        <v>3505.8311483187117</v>
      </c>
      <c r="I15" s="6">
        <v>2423.6178809760099</v>
      </c>
      <c r="J15" s="6">
        <v>4303.5651651156277</v>
      </c>
      <c r="K15" s="6">
        <v>6816.655663377509</v>
      </c>
      <c r="L15" s="6">
        <v>13486.442701754229</v>
      </c>
      <c r="M15" s="6">
        <v>1715.5245580859921</v>
      </c>
      <c r="N15" s="6">
        <v>5922.2786263184762</v>
      </c>
      <c r="O15" s="6">
        <v>5385.8439830978359</v>
      </c>
      <c r="P15" s="6">
        <v>8113.5577547197054</v>
      </c>
      <c r="Q15" s="6">
        <v>17463.794472225054</v>
      </c>
      <c r="R15" s="6">
        <v>4420.4217031463813</v>
      </c>
      <c r="S15" s="6">
        <v>10260.836764404834</v>
      </c>
      <c r="T15" s="6">
        <v>28823.199494427136</v>
      </c>
      <c r="U15" s="6">
        <v>63566.151429107886</v>
      </c>
      <c r="V15" s="6">
        <v>161220.0886636808</v>
      </c>
      <c r="W15" s="6">
        <v>1426.8553379799284</v>
      </c>
    </row>
    <row r="16" spans="1:23" x14ac:dyDescent="0.3">
      <c r="A16" s="5" t="s">
        <v>33</v>
      </c>
      <c r="B16" s="6">
        <v>114.30696614034659</v>
      </c>
      <c r="C16" s="6">
        <v>39.55509320398474</v>
      </c>
      <c r="D16" s="6">
        <v>74.566686545006377</v>
      </c>
      <c r="E16" s="6">
        <v>248.09928697411419</v>
      </c>
      <c r="F16" s="6">
        <v>566.7081324724569</v>
      </c>
      <c r="G16" s="6">
        <v>1754.5020043576876</v>
      </c>
      <c r="H16" s="6">
        <v>3506.7436483187121</v>
      </c>
      <c r="I16" s="6">
        <v>3207.8568809760104</v>
      </c>
      <c r="J16" s="6">
        <v>5617.6746651156282</v>
      </c>
      <c r="K16" s="6">
        <v>8919.8951633775087</v>
      </c>
      <c r="L16" s="6">
        <v>18016.056201754229</v>
      </c>
      <c r="M16" s="6">
        <v>1716.4005580859919</v>
      </c>
      <c r="N16" s="6">
        <v>6706.5176263184758</v>
      </c>
      <c r="O16" s="6">
        <v>6699.9534830978346</v>
      </c>
      <c r="P16" s="6">
        <v>10216.760754719706</v>
      </c>
      <c r="Q16" s="6">
        <v>21993.371472225052</v>
      </c>
      <c r="R16" s="6">
        <v>4421.3342031463817</v>
      </c>
      <c r="S16" s="6">
        <v>14156.043764404831</v>
      </c>
      <c r="T16" s="6">
        <v>40887.945994427137</v>
      </c>
      <c r="U16" s="6">
        <v>91285.784429107865</v>
      </c>
      <c r="V16" s="6">
        <v>234542.49316368083</v>
      </c>
      <c r="W16" s="6">
        <v>1836.900680682566</v>
      </c>
    </row>
    <row r="17" spans="1:23" x14ac:dyDescent="0.3">
      <c r="A17" s="5" t="s">
        <v>37</v>
      </c>
      <c r="B17" s="6">
        <f>HLOOKUP(B$1,'[1]Output to other models'!$J$61:$AL$62,2,FALSE)</f>
        <v>114.30696614034659</v>
      </c>
      <c r="C17" s="6">
        <f>HLOOKUP(C$1,'[1]Output to other models'!$J$61:$AL$62,2,FALSE)</f>
        <v>39.55509320398474</v>
      </c>
      <c r="D17" s="6">
        <f>HLOOKUP(D$1,'[1]Output to other models'!$J$61:$AL$62,2,FALSE)</f>
        <v>74.566686545006377</v>
      </c>
      <c r="E17" s="6">
        <f>HLOOKUP(E$1,'[1]Output to other models'!$J$61:$AL$62,2,FALSE)</f>
        <v>248.09928697411419</v>
      </c>
      <c r="F17" s="6">
        <f>HLOOKUP(F$1,'[1]Output to other models'!$J$61:$AL$62,2,FALSE)</f>
        <v>566.7081324724569</v>
      </c>
      <c r="G17" s="6">
        <f>HLOOKUP(G$1,'[1]Output to other models'!$J$61:$AL$62,2,FALSE)</f>
        <v>1754.5020043576876</v>
      </c>
      <c r="H17" s="6">
        <f>HLOOKUP(H$1,'[1]Output to other models'!$J$61:$AL$62,2,FALSE)</f>
        <v>3506.7436483187121</v>
      </c>
      <c r="I17" s="6">
        <f>HLOOKUP(I$1,'[1]Output to other models'!$J$61:$AL$62,2,FALSE)</f>
        <v>3207.8568809760104</v>
      </c>
      <c r="J17" s="6">
        <f>HLOOKUP(J$1,'[1]Output to other models'!$J$61:$AL$62,2,FALSE)</f>
        <v>5617.6746651156282</v>
      </c>
      <c r="K17" s="6">
        <f>HLOOKUP(K$1,'[1]Output to other models'!$J$61:$AL$62,2,FALSE)</f>
        <v>8919.8951633775087</v>
      </c>
      <c r="L17" s="6">
        <f>HLOOKUP(L$1,'[1]Output to other models'!$J$61:$AL$62,2,FALSE)</f>
        <v>18016.056201754229</v>
      </c>
      <c r="M17" s="6">
        <f>HLOOKUP(M$1,'[1]Output to other models'!$J$61:$AL$62,2,FALSE)</f>
        <v>1716.4005580859919</v>
      </c>
      <c r="N17" s="6">
        <f>HLOOKUP(N$1,'[1]Output to other models'!$J$61:$AL$62,2,FALSE)</f>
        <v>6706.5176263184758</v>
      </c>
      <c r="O17" s="6">
        <f>HLOOKUP(O$1,'[1]Output to other models'!$J$61:$AL$62,2,FALSE)</f>
        <v>6699.9534830978346</v>
      </c>
      <c r="P17" s="6">
        <f>HLOOKUP(P$1,'[1]Output to other models'!$J$61:$AL$62,2,FALSE)</f>
        <v>10216.760754719706</v>
      </c>
      <c r="Q17" s="6">
        <f>HLOOKUP(Q$1,'[1]Output to other models'!$J$61:$AL$62,2,FALSE)</f>
        <v>21993.371472225052</v>
      </c>
      <c r="R17" s="6">
        <f>HLOOKUP(R$1,'[1]Output to other models'!$J$61:$AL$62,2,FALSE)</f>
        <v>4421.3342031463817</v>
      </c>
      <c r="S17" s="6">
        <f>HLOOKUP(S$1,'[1]Output to other models'!$J$61:$AL$62,2,FALSE)</f>
        <v>14156.043764404831</v>
      </c>
      <c r="T17" s="6">
        <f>HLOOKUP(T$1,'[1]Output to other models'!$J$61:$AL$62,2,FALSE)</f>
        <v>40887.945994427137</v>
      </c>
      <c r="U17" s="6">
        <f>HLOOKUP(U$1,'[1]Output to other models'!$J$61:$AL$62,2,FALSE)</f>
        <v>91285.784429107865</v>
      </c>
      <c r="V17" s="6">
        <f>HLOOKUP(V$1,'[1]Output to other models'!$J$61:$AL$62,2,FALSE)</f>
        <v>234542.49316368083</v>
      </c>
      <c r="W17" s="6">
        <f>HLOOKUP(W$1,'[1]Output to other models'!$J$61:$AL$62,2,FALSE)</f>
        <v>1836.900680682566</v>
      </c>
    </row>
    <row r="18" spans="1:23" x14ac:dyDescent="0.3">
      <c r="B18" s="2">
        <f>B16-B17</f>
        <v>0</v>
      </c>
      <c r="C18" s="2">
        <f t="shared" ref="C18:W18" si="0">C16-C17</f>
        <v>0</v>
      </c>
      <c r="D18" s="2">
        <f t="shared" si="0"/>
        <v>0</v>
      </c>
      <c r="E18" s="2">
        <f t="shared" si="0"/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0</v>
      </c>
    </row>
    <row r="19" spans="1:23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3.2" x14ac:dyDescent="0.3">
      <c r="A20" s="3" t="s">
        <v>38</v>
      </c>
      <c r="B20" s="4" t="s">
        <v>0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  <c r="S20" s="4" t="s">
        <v>17</v>
      </c>
      <c r="T20" s="4" t="s">
        <v>18</v>
      </c>
      <c r="U20" s="4" t="s">
        <v>19</v>
      </c>
      <c r="V20" s="4" t="s">
        <v>20</v>
      </c>
      <c r="W20" s="4" t="s">
        <v>21</v>
      </c>
    </row>
    <row r="21" spans="1:23" x14ac:dyDescent="0.3">
      <c r="A21" s="5" t="str">
        <f t="shared" ref="A21:A34" si="1">A3</f>
        <v>Load Factor</v>
      </c>
      <c r="B21" s="7">
        <f t="shared" ref="B21:W21" si="2">B3-B2</f>
        <v>-0.25157353864460674</v>
      </c>
      <c r="C21" s="7">
        <f t="shared" si="2"/>
        <v>0.18536080936491572</v>
      </c>
      <c r="D21" s="7">
        <f t="shared" si="2"/>
        <v>0.34471970603080138</v>
      </c>
      <c r="E21" s="7">
        <f t="shared" si="2"/>
        <v>1.6979168232088284</v>
      </c>
      <c r="F21" s="7">
        <f t="shared" si="2"/>
        <v>4.1947370130397985</v>
      </c>
      <c r="G21" s="7">
        <f t="shared" si="2"/>
        <v>13.471242771518973</v>
      </c>
      <c r="H21" s="7">
        <f t="shared" si="2"/>
        <v>2.6617337970656081</v>
      </c>
      <c r="I21" s="7">
        <f t="shared" si="2"/>
        <v>2.1889089092219365</v>
      </c>
      <c r="J21" s="7">
        <f t="shared" si="2"/>
        <v>3.9812572413693488</v>
      </c>
      <c r="K21" s="7">
        <f t="shared" si="2"/>
        <v>6.3514687515307742</v>
      </c>
      <c r="L21" s="7">
        <f t="shared" si="2"/>
        <v>12.265053696404721</v>
      </c>
      <c r="M21" s="7">
        <f t="shared" si="2"/>
        <v>6.0263168904566555</v>
      </c>
      <c r="N21" s="7">
        <f t="shared" si="2"/>
        <v>11.300222916723214</v>
      </c>
      <c r="O21" s="7">
        <f t="shared" si="2"/>
        <v>16.909847918603191</v>
      </c>
      <c r="P21" s="7">
        <f t="shared" si="2"/>
        <v>25.062885459886274</v>
      </c>
      <c r="Q21" s="7">
        <f t="shared" si="2"/>
        <v>40.302509253244352</v>
      </c>
      <c r="R21" s="7">
        <f t="shared" si="2"/>
        <v>7.1766745767945395E-2</v>
      </c>
      <c r="S21" s="7">
        <f t="shared" si="2"/>
        <v>-1.2738431074103573</v>
      </c>
      <c r="T21" s="7">
        <f t="shared" si="2"/>
        <v>-2.9327808283560444</v>
      </c>
      <c r="U21" s="7">
        <f t="shared" si="2"/>
        <v>-6.1084506537590642</v>
      </c>
      <c r="V21" s="7">
        <f t="shared" si="2"/>
        <v>-15.671877735294402</v>
      </c>
      <c r="W21" s="7">
        <f t="shared" si="2"/>
        <v>-5.2156472281460537</v>
      </c>
    </row>
    <row r="22" spans="1:23" x14ac:dyDescent="0.3">
      <c r="A22" s="5" t="str">
        <f t="shared" si="1"/>
        <v>Coincidence Factor</v>
      </c>
      <c r="B22" s="7">
        <f t="shared" ref="B22:W22" si="3">B4-B3</f>
        <v>-0.2038880345416203</v>
      </c>
      <c r="C22" s="7">
        <f t="shared" si="3"/>
        <v>-0.10855905026049584</v>
      </c>
      <c r="D22" s="7">
        <f t="shared" si="3"/>
        <v>-0.24468667298543778</v>
      </c>
      <c r="E22" s="7">
        <f t="shared" si="3"/>
        <v>-1.6791462166168287</v>
      </c>
      <c r="F22" s="7">
        <f t="shared" si="3"/>
        <v>-4.4191770241341715</v>
      </c>
      <c r="G22" s="7">
        <f t="shared" si="3"/>
        <v>-14.546148650997111</v>
      </c>
      <c r="H22" s="7">
        <f t="shared" si="3"/>
        <v>-2.1873832608027897</v>
      </c>
      <c r="I22" s="7">
        <f t="shared" si="3"/>
        <v>3.7234708639607561</v>
      </c>
      <c r="J22" s="7">
        <f t="shared" si="3"/>
        <v>6.1575935218461382</v>
      </c>
      <c r="K22" s="7">
        <f t="shared" si="3"/>
        <v>9.6821982970241152</v>
      </c>
      <c r="L22" s="7">
        <f t="shared" si="3"/>
        <v>20.011384439118046</v>
      </c>
      <c r="M22" s="7">
        <f t="shared" si="3"/>
        <v>6.3102967976769833</v>
      </c>
      <c r="N22" s="7">
        <f t="shared" si="3"/>
        <v>28.123871101329314</v>
      </c>
      <c r="O22" s="7">
        <f t="shared" si="3"/>
        <v>21.911195504040734</v>
      </c>
      <c r="P22" s="7">
        <f t="shared" si="3"/>
        <v>32.401407061911414</v>
      </c>
      <c r="Q22" s="7">
        <f t="shared" si="3"/>
        <v>75.625737071808544</v>
      </c>
      <c r="R22" s="7">
        <f t="shared" si="3"/>
        <v>19.250292645662284</v>
      </c>
      <c r="S22" s="7">
        <f t="shared" si="3"/>
        <v>71.055630709841353</v>
      </c>
      <c r="T22" s="7">
        <f t="shared" si="3"/>
        <v>209.05273027019939</v>
      </c>
      <c r="U22" s="7">
        <f t="shared" si="3"/>
        <v>466.7671119896695</v>
      </c>
      <c r="V22" s="7">
        <f t="shared" si="3"/>
        <v>1225.6010791430599</v>
      </c>
      <c r="W22" s="7">
        <f t="shared" si="3"/>
        <v>22.395702257422954</v>
      </c>
    </row>
    <row r="23" spans="1:23" x14ac:dyDescent="0.3">
      <c r="A23" s="5" t="str">
        <f t="shared" si="1"/>
        <v>Forecast</v>
      </c>
      <c r="B23" s="7">
        <f t="shared" ref="B23:W23" si="4">B5-B4</f>
        <v>-3.4321156163731388</v>
      </c>
      <c r="C23" s="7">
        <f t="shared" si="4"/>
        <v>-7.1908950853467388</v>
      </c>
      <c r="D23" s="7">
        <f t="shared" si="4"/>
        <v>-2.6906958815667892</v>
      </c>
      <c r="E23" s="7">
        <f t="shared" si="4"/>
        <v>2.0931261413513482</v>
      </c>
      <c r="F23" s="7">
        <f t="shared" si="4"/>
        <v>8.7878600693081239</v>
      </c>
      <c r="G23" s="7">
        <f t="shared" si="4"/>
        <v>45.501700398680441</v>
      </c>
      <c r="H23" s="7">
        <f t="shared" si="4"/>
        <v>1616.5066427722406</v>
      </c>
      <c r="I23" s="7">
        <f t="shared" si="4"/>
        <v>61.556395327711471</v>
      </c>
      <c r="J23" s="7">
        <f t="shared" si="4"/>
        <v>-127.44564367732983</v>
      </c>
      <c r="K23" s="7">
        <f t="shared" si="4"/>
        <v>-242.93171486498886</v>
      </c>
      <c r="L23" s="7">
        <f t="shared" si="4"/>
        <v>-171.82387475733412</v>
      </c>
      <c r="M23" s="7">
        <f t="shared" si="4"/>
        <v>-247.59650076893467</v>
      </c>
      <c r="N23" s="7">
        <f t="shared" si="4"/>
        <v>-507.07528504192942</v>
      </c>
      <c r="O23" s="7">
        <f t="shared" si="4"/>
        <v>93.040628342972923</v>
      </c>
      <c r="P23" s="7">
        <f t="shared" si="4"/>
        <v>407.52124051477585</v>
      </c>
      <c r="Q23" s="7">
        <f t="shared" si="4"/>
        <v>912.94600835741221</v>
      </c>
      <c r="R23" s="7">
        <f t="shared" si="4"/>
        <v>381.4086003577072</v>
      </c>
      <c r="S23" s="7">
        <f t="shared" si="4"/>
        <v>793.78380401467257</v>
      </c>
      <c r="T23" s="7">
        <f t="shared" si="4"/>
        <v>1786.7913373531992</v>
      </c>
      <c r="U23" s="7">
        <f t="shared" si="4"/>
        <v>4388.305151077162</v>
      </c>
      <c r="V23" s="7">
        <f t="shared" si="4"/>
        <v>8887.4647352159081</v>
      </c>
      <c r="W23" s="7">
        <f t="shared" si="4"/>
        <v>10.838534678721089</v>
      </c>
    </row>
    <row r="24" spans="1:23" x14ac:dyDescent="0.3">
      <c r="A24" s="5" t="str">
        <f t="shared" si="1"/>
        <v>Service Models</v>
      </c>
      <c r="B24" s="7">
        <f t="shared" ref="B24:W24" si="5">B6-B5</f>
        <v>-1.8879227353181705E-2</v>
      </c>
      <c r="C24" s="7">
        <f t="shared" si="5"/>
        <v>7.2938513631669366E-2</v>
      </c>
      <c r="D24" s="7">
        <f t="shared" si="5"/>
        <v>7.1865247482939765E-2</v>
      </c>
      <c r="E24" s="7">
        <f t="shared" si="5"/>
        <v>6.5874165442949106E-2</v>
      </c>
      <c r="F24" s="7">
        <f t="shared" si="5"/>
        <v>5.4874533707959472E-2</v>
      </c>
      <c r="G24" s="7">
        <f t="shared" si="5"/>
        <v>1.3867826419073026E-2</v>
      </c>
      <c r="H24" s="7">
        <f t="shared" si="5"/>
        <v>6.3604037754885212E-3</v>
      </c>
      <c r="I24" s="7">
        <f t="shared" si="5"/>
        <v>5.1341431432319951E-2</v>
      </c>
      <c r="J24" s="7">
        <f t="shared" si="5"/>
        <v>-1.3741096289777488E-2</v>
      </c>
      <c r="K24" s="7">
        <f t="shared" si="5"/>
        <v>-0.10745133065483969</v>
      </c>
      <c r="L24" s="7">
        <f t="shared" si="5"/>
        <v>-0.36116218408642453</v>
      </c>
      <c r="M24" s="7">
        <f t="shared" si="5"/>
        <v>-0.11841885175840616</v>
      </c>
      <c r="N24" s="7">
        <f t="shared" si="5"/>
        <v>-1.5424423309659687</v>
      </c>
      <c r="O24" s="7">
        <f t="shared" si="5"/>
        <v>-1.5702007924355712</v>
      </c>
      <c r="P24" s="7">
        <f t="shared" si="5"/>
        <v>-2.4254643161675631</v>
      </c>
      <c r="Q24" s="7">
        <f t="shared" si="5"/>
        <v>-3.9755033806031861</v>
      </c>
      <c r="R24" s="7">
        <f t="shared" si="5"/>
        <v>0.96936239776368893</v>
      </c>
      <c r="S24" s="7">
        <f t="shared" si="5"/>
        <v>0.57155642028919829</v>
      </c>
      <c r="T24" s="7">
        <f t="shared" si="5"/>
        <v>-0.37926714229615754</v>
      </c>
      <c r="U24" s="7">
        <f t="shared" si="5"/>
        <v>-2.164678991335677</v>
      </c>
      <c r="V24" s="7">
        <f t="shared" si="5"/>
        <v>-7.4356165863282513</v>
      </c>
      <c r="W24" s="7">
        <f t="shared" si="5"/>
        <v>1.404982961513042</v>
      </c>
    </row>
    <row r="25" spans="1:23" x14ac:dyDescent="0.3">
      <c r="A25" s="5" t="str">
        <f t="shared" si="1"/>
        <v>Loss Adjustment factors</v>
      </c>
      <c r="B25" s="7">
        <f t="shared" ref="B25:W25" si="6">B7-B6</f>
        <v>1.6525728587950539E-2</v>
      </c>
      <c r="C25" s="7">
        <f t="shared" si="6"/>
        <v>-0.26546807411160955</v>
      </c>
      <c r="D25" s="7">
        <f t="shared" si="6"/>
        <v>-0.26308467035187277</v>
      </c>
      <c r="E25" s="7">
        <f t="shared" si="6"/>
        <v>-7.6065371218390965E-2</v>
      </c>
      <c r="F25" s="7">
        <f t="shared" si="6"/>
        <v>0.23187379607611547</v>
      </c>
      <c r="G25" s="7">
        <f t="shared" si="6"/>
        <v>1.4437097926308979</v>
      </c>
      <c r="H25" s="7">
        <f t="shared" si="6"/>
        <v>21.443003341749318</v>
      </c>
      <c r="I25" s="7">
        <f t="shared" si="6"/>
        <v>3.908472338401225</v>
      </c>
      <c r="J25" s="7">
        <f t="shared" si="6"/>
        <v>7.8976093327428316</v>
      </c>
      <c r="K25" s="7">
        <f t="shared" si="6"/>
        <v>12.745732784202119</v>
      </c>
      <c r="L25" s="7">
        <f t="shared" si="6"/>
        <v>21.007802068419551</v>
      </c>
      <c r="M25" s="7">
        <f t="shared" si="6"/>
        <v>11.126128584570324</v>
      </c>
      <c r="N25" s="7">
        <f t="shared" si="6"/>
        <v>35.923838854135283</v>
      </c>
      <c r="O25" s="7">
        <f t="shared" si="6"/>
        <v>18.69581975805886</v>
      </c>
      <c r="P25" s="7">
        <f t="shared" si="6"/>
        <v>26.566889947216623</v>
      </c>
      <c r="Q25" s="7">
        <f t="shared" si="6"/>
        <v>55.226019191370142</v>
      </c>
      <c r="R25" s="7">
        <f t="shared" si="6"/>
        <v>17.707206858045538</v>
      </c>
      <c r="S25" s="7">
        <f t="shared" si="6"/>
        <v>-4.8930810838301113</v>
      </c>
      <c r="T25" s="7">
        <f t="shared" si="6"/>
        <v>-18.074613883069105</v>
      </c>
      <c r="U25" s="7">
        <f t="shared" si="6"/>
        <v>-47.459455506141239</v>
      </c>
      <c r="V25" s="7">
        <f t="shared" si="6"/>
        <v>-153.04718067427166</v>
      </c>
      <c r="W25" s="7">
        <f t="shared" si="6"/>
        <v>-5.8225185098717702</v>
      </c>
    </row>
    <row r="26" spans="1:23" x14ac:dyDescent="0.3">
      <c r="A26" s="5" t="str">
        <f t="shared" si="1"/>
        <v>Average KVAR By KVA</v>
      </c>
      <c r="B26" s="7">
        <f t="shared" ref="B26:W26" si="7">B8-B7</f>
        <v>3.659999999999286E-2</v>
      </c>
      <c r="C26" s="7">
        <f t="shared" si="7"/>
        <v>0</v>
      </c>
      <c r="D26" s="7">
        <f t="shared" si="7"/>
        <v>3.6599999999999966E-2</v>
      </c>
      <c r="E26" s="7">
        <f t="shared" si="7"/>
        <v>3.6600000000021282E-2</v>
      </c>
      <c r="F26" s="7">
        <f t="shared" si="7"/>
        <v>0.14639999999997144</v>
      </c>
      <c r="G26" s="7">
        <f t="shared" si="7"/>
        <v>0.40259999999989304</v>
      </c>
      <c r="H26" s="7">
        <f t="shared" si="7"/>
        <v>-13.930742459978774</v>
      </c>
      <c r="I26" s="7">
        <f t="shared" si="7"/>
        <v>-1.9878493576493383</v>
      </c>
      <c r="J26" s="7">
        <f t="shared" si="7"/>
        <v>-3.1666766117368752</v>
      </c>
      <c r="K26" s="7">
        <f t="shared" si="7"/>
        <v>-5.5356656507055959</v>
      </c>
      <c r="L26" s="7">
        <f t="shared" si="7"/>
        <v>-9.7529294088435563</v>
      </c>
      <c r="M26" s="7">
        <f t="shared" si="7"/>
        <v>-3.9377851298700079</v>
      </c>
      <c r="N26" s="7">
        <f t="shared" si="7"/>
        <v>-6.3783473654666523</v>
      </c>
      <c r="O26" s="7">
        <f t="shared" si="7"/>
        <v>-2.5938098869082751</v>
      </c>
      <c r="P26" s="7">
        <f t="shared" si="7"/>
        <v>-5.2839704725292904</v>
      </c>
      <c r="Q26" s="7">
        <f t="shared" si="7"/>
        <v>-8.0078476989074261</v>
      </c>
      <c r="R26" s="7">
        <f t="shared" si="7"/>
        <v>-3.1932827451446428</v>
      </c>
      <c r="S26" s="7">
        <f t="shared" si="7"/>
        <v>-2.635753019940239</v>
      </c>
      <c r="T26" s="7">
        <f t="shared" si="7"/>
        <v>-0.25583600736717926</v>
      </c>
      <c r="U26" s="7">
        <f t="shared" si="7"/>
        <v>-9.0813997417862993</v>
      </c>
      <c r="V26" s="7">
        <f t="shared" si="7"/>
        <v>-3.9456088220758829</v>
      </c>
      <c r="W26" s="7">
        <f t="shared" si="7"/>
        <v>0.12601829252980679</v>
      </c>
    </row>
    <row r="27" spans="1:23" x14ac:dyDescent="0.3">
      <c r="A27" s="5" t="str">
        <f t="shared" si="1"/>
        <v>Gross Asset Models</v>
      </c>
      <c r="B27" s="7">
        <f t="shared" ref="B27:W27" si="8">B9-B8</f>
        <v>-6.1194551798124053E-2</v>
      </c>
      <c r="C27" s="7">
        <f t="shared" si="8"/>
        <v>-0.96406799692466194</v>
      </c>
      <c r="D27" s="7">
        <f t="shared" si="8"/>
        <v>-0.96717052117673319</v>
      </c>
      <c r="E27" s="7">
        <f t="shared" si="8"/>
        <v>-0.45733451866547625</v>
      </c>
      <c r="F27" s="7">
        <f t="shared" si="8"/>
        <v>0.48941348388257211</v>
      </c>
      <c r="G27" s="7">
        <f t="shared" si="8"/>
        <v>4.0045726826219834</v>
      </c>
      <c r="H27" s="7">
        <f t="shared" si="8"/>
        <v>69.615409582349912</v>
      </c>
      <c r="I27" s="7">
        <f t="shared" si="8"/>
        <v>9.495470319474407</v>
      </c>
      <c r="J27" s="7">
        <f t="shared" si="8"/>
        <v>19.581416438873021</v>
      </c>
      <c r="K27" s="7">
        <f t="shared" si="8"/>
        <v>31.68647750897162</v>
      </c>
      <c r="L27" s="7">
        <f t="shared" si="8"/>
        <v>47.803019992845293</v>
      </c>
      <c r="M27" s="7">
        <f t="shared" si="8"/>
        <v>37.499678924357113</v>
      </c>
      <c r="N27" s="7">
        <f t="shared" si="8"/>
        <v>124.48138991554424</v>
      </c>
      <c r="O27" s="7">
        <f t="shared" si="8"/>
        <v>61.381291398083704</v>
      </c>
      <c r="P27" s="7">
        <f t="shared" si="8"/>
        <v>86.615254758185074</v>
      </c>
      <c r="Q27" s="7">
        <f t="shared" si="8"/>
        <v>175.92520817155309</v>
      </c>
      <c r="R27" s="7">
        <f t="shared" si="8"/>
        <v>82.055800738999096</v>
      </c>
      <c r="S27" s="7">
        <f t="shared" si="8"/>
        <v>11.037455950672665</v>
      </c>
      <c r="T27" s="7">
        <f t="shared" si="8"/>
        <v>11.226471881756879</v>
      </c>
      <c r="U27" s="7">
        <f t="shared" si="8"/>
        <v>-1.6719395766340313</v>
      </c>
      <c r="V27" s="7">
        <f t="shared" si="8"/>
        <v>-135.92832432311843</v>
      </c>
      <c r="W27" s="7">
        <f t="shared" si="8"/>
        <v>-21.380418136271601</v>
      </c>
    </row>
    <row r="28" spans="1:23" x14ac:dyDescent="0.3">
      <c r="A28" s="5" t="str">
        <f t="shared" si="1"/>
        <v>Peaking Probabilities</v>
      </c>
      <c r="B28" s="7">
        <f t="shared" ref="B28:W28" si="9">B10-B9</f>
        <v>-5.4261522796522854E-2</v>
      </c>
      <c r="C28" s="7">
        <f t="shared" si="9"/>
        <v>4.5268206791085674E-2</v>
      </c>
      <c r="D28" s="7">
        <f t="shared" si="9"/>
        <v>8.0846707416611707E-2</v>
      </c>
      <c r="E28" s="7">
        <f t="shared" si="9"/>
        <v>0.27944955756422019</v>
      </c>
      <c r="F28" s="7">
        <f t="shared" si="9"/>
        <v>0.68068455981818943</v>
      </c>
      <c r="G28" s="7">
        <f t="shared" si="9"/>
        <v>2.1864465061821647</v>
      </c>
      <c r="H28" s="7">
        <f t="shared" si="9"/>
        <v>4.0675314590712333</v>
      </c>
      <c r="I28" s="7">
        <f t="shared" si="9"/>
        <v>3.127031369168435</v>
      </c>
      <c r="J28" s="7">
        <f t="shared" si="9"/>
        <v>5.200391210854832</v>
      </c>
      <c r="K28" s="7">
        <f t="shared" si="9"/>
        <v>8.2150594295035262</v>
      </c>
      <c r="L28" s="7">
        <f t="shared" si="9"/>
        <v>16.609038616346879</v>
      </c>
      <c r="M28" s="7">
        <f t="shared" si="9"/>
        <v>3.8635733488347341</v>
      </c>
      <c r="N28" s="7">
        <f t="shared" si="9"/>
        <v>8.0152318563013978</v>
      </c>
      <c r="O28" s="7">
        <f t="shared" si="9"/>
        <v>10.957052103569367</v>
      </c>
      <c r="P28" s="7">
        <f t="shared" si="9"/>
        <v>16.478480590303661</v>
      </c>
      <c r="Q28" s="7">
        <f t="shared" si="9"/>
        <v>34.648967863253347</v>
      </c>
      <c r="R28" s="7">
        <f t="shared" si="9"/>
        <v>0.7961770068259284</v>
      </c>
      <c r="S28" s="7">
        <f t="shared" si="9"/>
        <v>6.470745336935579</v>
      </c>
      <c r="T28" s="7">
        <f t="shared" si="9"/>
        <v>19.617155352159898</v>
      </c>
      <c r="U28" s="7">
        <f t="shared" si="9"/>
        <v>44.8621312434625</v>
      </c>
      <c r="V28" s="7">
        <f t="shared" si="9"/>
        <v>118.32640604118933</v>
      </c>
      <c r="W28" s="7">
        <f t="shared" si="9"/>
        <v>-55.95195783426766</v>
      </c>
    </row>
    <row r="29" spans="1:23" x14ac:dyDescent="0.3">
      <c r="A29" s="5" t="str">
        <f t="shared" si="1"/>
        <v>Hours in Time Band and Days in year</v>
      </c>
      <c r="B29" s="7">
        <f t="shared" ref="B29:W29" si="10">B11-B10</f>
        <v>3.7053298085567121E-2</v>
      </c>
      <c r="C29" s="7">
        <f t="shared" si="10"/>
        <v>-4.3835624974498444E-2</v>
      </c>
      <c r="D29" s="7">
        <f t="shared" si="10"/>
        <v>-3.7804196427693171E-2</v>
      </c>
      <c r="E29" s="7">
        <f t="shared" si="10"/>
        <v>9.9937369100700835E-2</v>
      </c>
      <c r="F29" s="7">
        <f t="shared" si="10"/>
        <v>0.25509144685673846</v>
      </c>
      <c r="G29" s="7">
        <f t="shared" si="10"/>
        <v>0.95310601352821323</v>
      </c>
      <c r="H29" s="7">
        <f t="shared" si="10"/>
        <v>-2.5911824892314144</v>
      </c>
      <c r="I29" s="7">
        <f t="shared" si="10"/>
        <v>-1.573993896729462</v>
      </c>
      <c r="J29" s="7">
        <f t="shared" si="10"/>
        <v>-3.4493493017980654</v>
      </c>
      <c r="K29" s="7">
        <f t="shared" si="10"/>
        <v>-5.4230586724061141</v>
      </c>
      <c r="L29" s="7">
        <f t="shared" si="10"/>
        <v>-10.497504618924722</v>
      </c>
      <c r="M29" s="7">
        <f t="shared" si="10"/>
        <v>-3.0119304671954978</v>
      </c>
      <c r="N29" s="7">
        <f t="shared" si="10"/>
        <v>-2.8567675191679882</v>
      </c>
      <c r="O29" s="7">
        <f t="shared" si="10"/>
        <v>-4.6211775937226776</v>
      </c>
      <c r="P29" s="7">
        <f t="shared" si="10"/>
        <v>-6.9450652237683244</v>
      </c>
      <c r="Q29" s="7">
        <f t="shared" si="10"/>
        <v>-22.240108524012612</v>
      </c>
      <c r="R29" s="7">
        <f t="shared" si="10"/>
        <v>-3.4455324091231887</v>
      </c>
      <c r="S29" s="7">
        <f t="shared" si="10"/>
        <v>-10.289877414870716</v>
      </c>
      <c r="T29" s="7">
        <f t="shared" si="10"/>
        <v>-29.195972125384287</v>
      </c>
      <c r="U29" s="7">
        <f t="shared" si="10"/>
        <v>-64.200764235756651</v>
      </c>
      <c r="V29" s="7">
        <f t="shared" si="10"/>
        <v>-164.4267131156812</v>
      </c>
      <c r="W29" s="7">
        <f t="shared" si="10"/>
        <v>-4.1282810809491366</v>
      </c>
    </row>
    <row r="30" spans="1:23" x14ac:dyDescent="0.3">
      <c r="A30" s="5" t="str">
        <f t="shared" si="1"/>
        <v>Real pre-tax cost of capital</v>
      </c>
      <c r="B30" s="7">
        <f t="shared" ref="B30:W30" si="11">B12-B11</f>
        <v>0</v>
      </c>
      <c r="C30" s="7">
        <f t="shared" si="11"/>
        <v>0</v>
      </c>
      <c r="D30" s="7">
        <f t="shared" si="11"/>
        <v>0</v>
      </c>
      <c r="E30" s="7">
        <f t="shared" si="11"/>
        <v>0</v>
      </c>
      <c r="F30" s="7">
        <f t="shared" si="11"/>
        <v>0</v>
      </c>
      <c r="G30" s="7">
        <f t="shared" si="11"/>
        <v>0</v>
      </c>
      <c r="H30" s="7">
        <f t="shared" si="11"/>
        <v>0</v>
      </c>
      <c r="I30" s="7">
        <f t="shared" si="11"/>
        <v>0</v>
      </c>
      <c r="J30" s="7">
        <f t="shared" si="11"/>
        <v>0</v>
      </c>
      <c r="K30" s="7">
        <f t="shared" si="11"/>
        <v>0</v>
      </c>
      <c r="L30" s="7">
        <f t="shared" si="11"/>
        <v>0</v>
      </c>
      <c r="M30" s="7">
        <f t="shared" si="11"/>
        <v>0</v>
      </c>
      <c r="N30" s="7">
        <f t="shared" si="11"/>
        <v>0</v>
      </c>
      <c r="O30" s="7">
        <f t="shared" si="11"/>
        <v>0</v>
      </c>
      <c r="P30" s="7">
        <f t="shared" si="11"/>
        <v>0</v>
      </c>
      <c r="Q30" s="7">
        <f t="shared" si="11"/>
        <v>0</v>
      </c>
      <c r="R30" s="7">
        <f t="shared" si="11"/>
        <v>0</v>
      </c>
      <c r="S30" s="7">
        <f t="shared" si="11"/>
        <v>0</v>
      </c>
      <c r="T30" s="7">
        <f t="shared" si="11"/>
        <v>0</v>
      </c>
      <c r="U30" s="7">
        <f t="shared" si="11"/>
        <v>0</v>
      </c>
      <c r="V30" s="7">
        <f t="shared" si="11"/>
        <v>0</v>
      </c>
      <c r="W30" s="7">
        <f t="shared" si="11"/>
        <v>0</v>
      </c>
    </row>
    <row r="31" spans="1:23" x14ac:dyDescent="0.3">
      <c r="A31" s="5" t="str">
        <f t="shared" si="1"/>
        <v>Transmission Exits Charges</v>
      </c>
      <c r="B31" s="7">
        <f t="shared" ref="B31:W31" si="12">B13-B12</f>
        <v>8.1110909920681706E-2</v>
      </c>
      <c r="C31" s="7">
        <f t="shared" si="12"/>
        <v>1.7557722328611192E-2</v>
      </c>
      <c r="D31" s="7">
        <f t="shared" si="12"/>
        <v>1.6623081393788652E-2</v>
      </c>
      <c r="E31" s="7">
        <f t="shared" si="12"/>
        <v>5.3899328442469141E-2</v>
      </c>
      <c r="F31" s="7">
        <f t="shared" si="12"/>
        <v>0.1354788611145068</v>
      </c>
      <c r="G31" s="7">
        <f t="shared" si="12"/>
        <v>0.44340874269914821</v>
      </c>
      <c r="H31" s="7">
        <f t="shared" si="12"/>
        <v>8.3563968050402764</v>
      </c>
      <c r="I31" s="7">
        <f t="shared" si="12"/>
        <v>-0.33789301712886299</v>
      </c>
      <c r="J31" s="7">
        <f t="shared" si="12"/>
        <v>-0.53193830285817967</v>
      </c>
      <c r="K31" s="7">
        <f t="shared" si="12"/>
        <v>-0.96838624188876565</v>
      </c>
      <c r="L31" s="7">
        <f t="shared" si="12"/>
        <v>-4.3524774095112662</v>
      </c>
      <c r="M31" s="7">
        <f t="shared" si="12"/>
        <v>2.6478640052387163</v>
      </c>
      <c r="N31" s="7">
        <f t="shared" si="12"/>
        <v>12.331077022347927</v>
      </c>
      <c r="O31" s="7">
        <f t="shared" si="12"/>
        <v>8.5545943821898618</v>
      </c>
      <c r="P31" s="7">
        <f t="shared" si="12"/>
        <v>12.105543943280281</v>
      </c>
      <c r="Q31" s="7">
        <f t="shared" si="12"/>
        <v>11.146147242034203</v>
      </c>
      <c r="R31" s="7">
        <f t="shared" si="12"/>
        <v>2.8089943147188023</v>
      </c>
      <c r="S31" s="7">
        <f t="shared" si="12"/>
        <v>-5.6868848357025854</v>
      </c>
      <c r="T31" s="7">
        <f t="shared" si="12"/>
        <v>-17.58815214416245</v>
      </c>
      <c r="U31" s="7">
        <f t="shared" si="12"/>
        <v>-40.461764557316201</v>
      </c>
      <c r="V31" s="7">
        <f t="shared" si="12"/>
        <v>-107.03961014855304</v>
      </c>
      <c r="W31" s="7">
        <f t="shared" si="12"/>
        <v>0.76328049979497337</v>
      </c>
    </row>
    <row r="32" spans="1:23" x14ac:dyDescent="0.3">
      <c r="A32" s="5" t="str">
        <f t="shared" si="1"/>
        <v>Other Expenditure</v>
      </c>
      <c r="B32" s="7">
        <f t="shared" ref="B32:W32" si="13">B14-B13</f>
        <v>0.45484102700945073</v>
      </c>
      <c r="C32" s="7">
        <f t="shared" si="13"/>
        <v>2.6959959539375333</v>
      </c>
      <c r="D32" s="7">
        <f t="shared" si="13"/>
        <v>2.2892113395144946</v>
      </c>
      <c r="E32" s="7">
        <f t="shared" si="13"/>
        <v>1.1031601493039318</v>
      </c>
      <c r="F32" s="7">
        <f t="shared" si="13"/>
        <v>-1.0687330807602393</v>
      </c>
      <c r="G32" s="7">
        <f t="shared" si="13"/>
        <v>-9.2525238083751447</v>
      </c>
      <c r="H32" s="7">
        <f t="shared" si="13"/>
        <v>182.08821576967466</v>
      </c>
      <c r="I32" s="7">
        <f t="shared" si="13"/>
        <v>11.150308831946859</v>
      </c>
      <c r="J32" s="7">
        <f t="shared" si="13"/>
        <v>37.442834310564649</v>
      </c>
      <c r="K32" s="7">
        <f t="shared" si="13"/>
        <v>55.726581831391741</v>
      </c>
      <c r="L32" s="7">
        <f t="shared" si="13"/>
        <v>55.348464733777291</v>
      </c>
      <c r="M32" s="7">
        <f t="shared" si="13"/>
        <v>79.125617923251411</v>
      </c>
      <c r="N32" s="7">
        <f t="shared" si="13"/>
        <v>115.18422042103248</v>
      </c>
      <c r="O32" s="7">
        <f t="shared" si="13"/>
        <v>50.751528317528937</v>
      </c>
      <c r="P32" s="7">
        <f t="shared" si="13"/>
        <v>59.996703175535913</v>
      </c>
      <c r="Q32" s="7">
        <f t="shared" si="13"/>
        <v>158.1090022506869</v>
      </c>
      <c r="R32" s="7">
        <f t="shared" si="13"/>
        <v>209.72124574627287</v>
      </c>
      <c r="S32" s="7">
        <f t="shared" si="13"/>
        <v>-54.54226800214019</v>
      </c>
      <c r="T32" s="7">
        <f t="shared" si="13"/>
        <v>-320.54002526526165</v>
      </c>
      <c r="U32" s="7">
        <f t="shared" si="13"/>
        <v>-877.53043089852144</v>
      </c>
      <c r="V32" s="7">
        <f t="shared" si="13"/>
        <v>-2646.9034538670676</v>
      </c>
      <c r="W32" s="7">
        <f t="shared" si="13"/>
        <v>25.913798247854174</v>
      </c>
    </row>
    <row r="33" spans="1:23" x14ac:dyDescent="0.3">
      <c r="A33" s="5" t="str">
        <f t="shared" si="1"/>
        <v>IDNO Discounts</v>
      </c>
      <c r="B33" s="7">
        <f t="shared" ref="B33:W33" si="14">B15-B14</f>
        <v>5.9273235201729335E-2</v>
      </c>
      <c r="C33" s="7">
        <f t="shared" si="14"/>
        <v>3.7284459104988343E-2</v>
      </c>
      <c r="D33" s="7">
        <f t="shared" si="14"/>
        <v>4.0504257551212675E-2</v>
      </c>
      <c r="E33" s="7">
        <f t="shared" si="14"/>
        <v>9.4977503671117347E-2</v>
      </c>
      <c r="F33" s="7">
        <f t="shared" si="14"/>
        <v>0.2009763988761506</v>
      </c>
      <c r="G33" s="7">
        <f t="shared" si="14"/>
        <v>0.57949652074194091</v>
      </c>
      <c r="H33" s="7">
        <f t="shared" si="14"/>
        <v>0.17653959622475668</v>
      </c>
      <c r="I33" s="7">
        <f t="shared" si="14"/>
        <v>0.49655856856770697</v>
      </c>
      <c r="J33" s="7">
        <f t="shared" si="14"/>
        <v>0.74414109629015002</v>
      </c>
      <c r="K33" s="7">
        <f t="shared" si="14"/>
        <v>1.2028513306559034</v>
      </c>
      <c r="L33" s="7">
        <f t="shared" si="14"/>
        <v>3.062562184086346</v>
      </c>
      <c r="M33" s="7">
        <f t="shared" si="14"/>
        <v>3.2775546778946136</v>
      </c>
      <c r="N33" s="7">
        <f t="shared" si="14"/>
        <v>3.8636408362763177</v>
      </c>
      <c r="O33" s="7">
        <f t="shared" si="14"/>
        <v>6.7274293136579217</v>
      </c>
      <c r="P33" s="7">
        <f t="shared" si="14"/>
        <v>10.150192632811013</v>
      </c>
      <c r="Q33" s="7">
        <f t="shared" si="14"/>
        <v>24.983051685274404</v>
      </c>
      <c r="R33" s="7">
        <f t="shared" si="14"/>
        <v>7.0496126782481952</v>
      </c>
      <c r="S33" s="7">
        <f t="shared" si="14"/>
        <v>11.887304487159781</v>
      </c>
      <c r="T33" s="7">
        <f t="shared" si="14"/>
        <v>33.751061726517946</v>
      </c>
      <c r="U33" s="7">
        <f t="shared" si="14"/>
        <v>72.802016862340679</v>
      </c>
      <c r="V33" s="7">
        <f t="shared" si="14"/>
        <v>182.46198428465868</v>
      </c>
      <c r="W33" s="7">
        <f t="shared" si="14"/>
        <v>0.69736655715769302</v>
      </c>
    </row>
    <row r="34" spans="1:23" x14ac:dyDescent="0.3">
      <c r="A34" s="5" t="str">
        <f t="shared" si="1"/>
        <v>Allowed Revenue</v>
      </c>
      <c r="B34" s="7">
        <f t="shared" ref="B34:W34" si="15">B16-B15</f>
        <v>28.323999999999998</v>
      </c>
      <c r="C34" s="7">
        <f t="shared" si="15"/>
        <v>0.91249999999999432</v>
      </c>
      <c r="D34" s="7">
        <f t="shared" si="15"/>
        <v>11.716499999999996</v>
      </c>
      <c r="E34" s="7">
        <f t="shared" si="15"/>
        <v>60.224999999999994</v>
      </c>
      <c r="F34" s="7">
        <f t="shared" si="15"/>
        <v>149.28499999999997</v>
      </c>
      <c r="G34" s="7">
        <f t="shared" si="15"/>
        <v>481.36199999999985</v>
      </c>
      <c r="H34" s="7">
        <f t="shared" si="15"/>
        <v>0.9125000000003638</v>
      </c>
      <c r="I34" s="7">
        <f t="shared" si="15"/>
        <v>784.23900000000049</v>
      </c>
      <c r="J34" s="7">
        <f t="shared" si="15"/>
        <v>1314.1095000000005</v>
      </c>
      <c r="K34" s="7">
        <f t="shared" si="15"/>
        <v>2103.2394999999997</v>
      </c>
      <c r="L34" s="7">
        <f t="shared" si="15"/>
        <v>4529.6134999999995</v>
      </c>
      <c r="M34" s="7">
        <f t="shared" si="15"/>
        <v>0.87599999999974898</v>
      </c>
      <c r="N34" s="7">
        <f t="shared" si="15"/>
        <v>784.23899999999958</v>
      </c>
      <c r="O34" s="7">
        <f t="shared" si="15"/>
        <v>1314.1094999999987</v>
      </c>
      <c r="P34" s="7">
        <f t="shared" si="15"/>
        <v>2103.2030000000004</v>
      </c>
      <c r="Q34" s="7">
        <f t="shared" si="15"/>
        <v>4529.5769999999975</v>
      </c>
      <c r="R34" s="7">
        <f t="shared" si="15"/>
        <v>0.9125000000003638</v>
      </c>
      <c r="S34" s="7">
        <f t="shared" si="15"/>
        <v>3895.2069999999967</v>
      </c>
      <c r="T34" s="7">
        <f t="shared" si="15"/>
        <v>12064.746500000001</v>
      </c>
      <c r="U34" s="7">
        <f t="shared" si="15"/>
        <v>27719.63299999998</v>
      </c>
      <c r="V34" s="7">
        <f t="shared" si="15"/>
        <v>73322.404500000033</v>
      </c>
      <c r="W34" s="7">
        <f t="shared" si="15"/>
        <v>410.04534270263753</v>
      </c>
    </row>
    <row r="35" spans="1:23" x14ac:dyDescent="0.3">
      <c r="A35" s="5" t="s">
        <v>39</v>
      </c>
      <c r="B35" s="7">
        <f>SUM(B21:B34)</f>
        <v>24.987491707298176</v>
      </c>
      <c r="C35" s="7">
        <f t="shared" ref="C35:W35" si="16">SUM(C21:C34)</f>
        <v>-4.6059201664592067</v>
      </c>
      <c r="D35" s="7">
        <f t="shared" si="16"/>
        <v>10.393428396881319</v>
      </c>
      <c r="E35" s="7">
        <f t="shared" si="16"/>
        <v>63.537394931584885</v>
      </c>
      <c r="F35" s="7">
        <f t="shared" si="16"/>
        <v>158.97448005778568</v>
      </c>
      <c r="G35" s="7">
        <f t="shared" si="16"/>
        <v>526.56347879565033</v>
      </c>
      <c r="H35" s="7">
        <f t="shared" si="16"/>
        <v>1887.1250253171793</v>
      </c>
      <c r="I35" s="7">
        <f t="shared" si="16"/>
        <v>876.03722168837794</v>
      </c>
      <c r="J35" s="7">
        <f t="shared" si="16"/>
        <v>1260.5073941625287</v>
      </c>
      <c r="K35" s="7">
        <f t="shared" si="16"/>
        <v>1973.8835931726353</v>
      </c>
      <c r="L35" s="7">
        <f t="shared" si="16"/>
        <v>4508.9328773522975</v>
      </c>
      <c r="M35" s="7">
        <f t="shared" si="16"/>
        <v>-103.91160406547829</v>
      </c>
      <c r="N35" s="7">
        <f t="shared" si="16"/>
        <v>605.60965066615972</v>
      </c>
      <c r="O35" s="7">
        <f t="shared" si="16"/>
        <v>1594.2536987656376</v>
      </c>
      <c r="P35" s="7">
        <f t="shared" si="16"/>
        <v>2765.4470980714414</v>
      </c>
      <c r="Q35" s="7">
        <f t="shared" si="16"/>
        <v>5984.2661914831115</v>
      </c>
      <c r="R35" s="7">
        <f t="shared" si="16"/>
        <v>716.11274433574408</v>
      </c>
      <c r="S35" s="7">
        <f t="shared" si="16"/>
        <v>4710.6917894556736</v>
      </c>
      <c r="T35" s="7">
        <f t="shared" si="16"/>
        <v>13736.218609187938</v>
      </c>
      <c r="U35" s="7">
        <f t="shared" si="16"/>
        <v>31643.690527011364</v>
      </c>
      <c r="V35" s="7">
        <f t="shared" si="16"/>
        <v>80501.860319412459</v>
      </c>
      <c r="W35" s="7">
        <f t="shared" si="16"/>
        <v>379.68620340812504</v>
      </c>
    </row>
    <row r="37" spans="1:23" x14ac:dyDescent="0.3">
      <c r="B37" s="8">
        <f t="shared" ref="B37:W37" si="17">+B35/B2</f>
        <v>0.27975412826715812</v>
      </c>
      <c r="C37" s="8">
        <f t="shared" si="17"/>
        <v>-0.10429833500020753</v>
      </c>
      <c r="D37" s="8">
        <f t="shared" si="17"/>
        <v>0.16195887035829087</v>
      </c>
      <c r="E37" s="8">
        <f t="shared" si="17"/>
        <v>0.344260639227429</v>
      </c>
      <c r="F37" s="8">
        <f t="shared" si="17"/>
        <v>0.38989786375569085</v>
      </c>
      <c r="G37" s="8">
        <f t="shared" si="17"/>
        <v>0.42881908811732899</v>
      </c>
      <c r="H37" s="8">
        <f t="shared" si="17"/>
        <v>1.1651662919384653</v>
      </c>
      <c r="I37" s="8">
        <f t="shared" si="17"/>
        <v>0.3756882390965029</v>
      </c>
      <c r="J37" s="8">
        <f t="shared" si="17"/>
        <v>0.28929515801829697</v>
      </c>
      <c r="K37" s="8">
        <f t="shared" si="17"/>
        <v>0.2841751087256561</v>
      </c>
      <c r="L37" s="8">
        <f t="shared" si="17"/>
        <v>0.33381888719461617</v>
      </c>
      <c r="M37" s="8">
        <f t="shared" si="17"/>
        <v>-5.7084496948404E-2</v>
      </c>
      <c r="N37" s="8">
        <f t="shared" si="17"/>
        <v>9.9265495084181671E-2</v>
      </c>
      <c r="O37" s="8">
        <f t="shared" si="17"/>
        <v>0.31224979260588448</v>
      </c>
      <c r="P37" s="8">
        <f t="shared" si="17"/>
        <v>0.37113551052894334</v>
      </c>
      <c r="Q37" s="8">
        <f t="shared" si="17"/>
        <v>0.37380391261976703</v>
      </c>
      <c r="R37" s="8">
        <f t="shared" si="17"/>
        <v>0.19327123959970091</v>
      </c>
      <c r="S37" s="8">
        <f t="shared" si="17"/>
        <v>0.49873120683583955</v>
      </c>
      <c r="T37" s="8">
        <f t="shared" si="17"/>
        <v>0.50590588268264336</v>
      </c>
      <c r="U37" s="8">
        <f t="shared" si="17"/>
        <v>0.53055968455693414</v>
      </c>
      <c r="V37" s="8">
        <f t="shared" si="17"/>
        <v>0.52260146451617107</v>
      </c>
      <c r="W37" s="8">
        <f t="shared" si="17"/>
        <v>0.26055615650915454</v>
      </c>
    </row>
  </sheetData>
  <pageMargins left="0.70866141732283472" right="0.70866141732283472" top="0.74803149606299213" bottom="0.74803149606299213" header="0.31496062992125984" footer="0.31496062992125984"/>
  <pageSetup paperSize="8" scale="98" fitToWidth="2" fitToHeight="2" orientation="landscape" r:id="rId1"/>
  <headerFooter>
    <oddFooter xml:space="preserve">&amp;L&amp;Z&amp;F   &amp;A  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2021-12-17T08:32:21Z</cp:lastPrinted>
  <dcterms:created xsi:type="dcterms:W3CDTF">2021-12-07T14:30:05Z</dcterms:created>
  <dcterms:modified xsi:type="dcterms:W3CDTF">2022-12-19T11:01:58Z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