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workbookProtection lockStructure="1"/>
  <bookViews>
    <workbookView xWindow="-105" yWindow="-105" windowWidth="23250" windowHeight="12570" tabRatio="870" firstSheet="3" activeTab="5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13" i="21"/>
  <c r="H111" i="21"/>
  <c r="H41" i="21"/>
  <c r="H66" i="21"/>
  <c r="H125" i="21"/>
  <c r="J40" i="39" a="1"/>
  <c r="J40" i="39" s="1"/>
  <c r="J36" i="38" a="1"/>
  <c r="J36" i="38" s="1"/>
  <c r="K123" i="21" a="1"/>
  <c r="K123" i="21" s="1"/>
  <c r="K64" i="21" a="1"/>
  <c r="P64" i="21" s="1"/>
  <c r="K40" i="21" a="1"/>
  <c r="K40" i="21" s="1"/>
  <c r="AE40" i="39" l="1"/>
  <c r="AM40" i="39"/>
  <c r="O40" i="39"/>
  <c r="W40" i="39"/>
  <c r="H115" i="2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Y34" i="21"/>
  <c r="Y49" i="21" s="1"/>
  <c r="AA32" i="21"/>
  <c r="AA47" i="21" s="1"/>
  <c r="AV21" i="15"/>
  <c r="BQ20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 l="1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59" i="15"/>
  <c r="N118" i="22"/>
  <c r="N120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93" i="15"/>
  <c r="H164" i="22" s="1"/>
  <c r="H92" i="15"/>
  <c r="H95" i="15"/>
  <c r="H166" i="22" s="1"/>
  <c r="H94" i="15"/>
  <c r="H165" i="22" s="1"/>
  <c r="H136" i="22"/>
  <c r="H60" i="15"/>
  <c r="H45" i="20" l="1"/>
  <c r="H163" i="22"/>
  <c r="H97" i="15"/>
  <c r="H68" i="15"/>
  <c r="H76" i="21" s="1"/>
  <c r="H69" i="15"/>
  <c r="H77" i="21" s="1"/>
  <c r="H70" i="15"/>
  <c r="H78" i="21" s="1"/>
  <c r="H67" i="15"/>
  <c r="H75" i="21" s="1"/>
  <c r="H66" i="15"/>
  <c r="H74" i="21" s="1"/>
  <c r="H72" i="15" l="1"/>
  <c r="H75" i="15"/>
  <c r="H38" i="21" s="1"/>
  <c r="H76" i="15"/>
  <c r="H78" i="15" l="1"/>
  <c r="AG126" i="21" l="1"/>
  <c r="AG130" i="21" s="1"/>
  <c r="AM126" i="21"/>
  <c r="AM130" i="21" s="1"/>
  <c r="AP126" i="21"/>
  <c r="AP130" i="21" s="1"/>
  <c r="O126" i="21"/>
  <c r="O130" i="21" s="1"/>
  <c r="P126" i="21"/>
  <c r="P130" i="21" s="1"/>
  <c r="L126" i="21"/>
  <c r="L130" i="21" s="1"/>
  <c r="Y126" i="21"/>
  <c r="Y130" i="21" s="1"/>
  <c r="AJ126" i="21"/>
  <c r="AJ130" i="21" s="1"/>
  <c r="N126" i="21"/>
  <c r="N130" i="21" s="1"/>
  <c r="Z126" i="21"/>
  <c r="Z130" i="21" s="1"/>
  <c r="AH126" i="21"/>
  <c r="AH130" i="21" s="1"/>
  <c r="V126" i="21"/>
  <c r="V130" i="21" s="1"/>
  <c r="AQ126" i="21"/>
  <c r="AQ130" i="21" s="1"/>
  <c r="AK126" i="21"/>
  <c r="AK130" i="21" s="1"/>
  <c r="AB126" i="21"/>
  <c r="AB130" i="21" s="1"/>
  <c r="AC126" i="21"/>
  <c r="AC130" i="21" s="1"/>
  <c r="U126" i="21"/>
  <c r="U130" i="21" s="1"/>
  <c r="S126" i="21"/>
  <c r="S130" i="21" s="1"/>
  <c r="AN126" i="21"/>
  <c r="AN130" i="21" s="1"/>
  <c r="AA126" i="21"/>
  <c r="AA130" i="21" s="1"/>
  <c r="M126" i="21"/>
  <c r="M130" i="21" s="1"/>
  <c r="AF126" i="21"/>
  <c r="AF130" i="21" s="1"/>
  <c r="R126" i="21"/>
  <c r="R130" i="21" s="1"/>
  <c r="T126" i="21"/>
  <c r="T130" i="21" s="1"/>
  <c r="AL126" i="21"/>
  <c r="AL130" i="21" s="1"/>
  <c r="Q126" i="21"/>
  <c r="Q130" i="21" s="1"/>
  <c r="W126" i="21"/>
  <c r="W130" i="21" s="1"/>
  <c r="K126" i="21"/>
  <c r="K130" i="21" s="1"/>
  <c r="AI126" i="21"/>
  <c r="AI130" i="21" s="1"/>
  <c r="AE126" i="21"/>
  <c r="AE130" i="21" s="1"/>
  <c r="X126" i="21"/>
  <c r="X130" i="21" s="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J45" i="21" s="1"/>
  <c r="J46" i="21" s="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1" i="21"/>
  <c r="AM142" i="21" s="1"/>
  <c r="AM22" i="38" s="1"/>
  <c r="AM92" i="21"/>
  <c r="AM143" i="21" s="1"/>
  <c r="AM23" i="38" s="1"/>
  <c r="AM90" i="21"/>
  <c r="W69" i="21"/>
  <c r="W121" i="21" s="1"/>
  <c r="W128" i="21" s="1"/>
  <c r="AC90" i="21"/>
  <c r="AC141" i="21" s="1"/>
  <c r="AC21" i="38" s="1"/>
  <c r="AC91" i="21"/>
  <c r="AC142" i="21" s="1"/>
  <c r="AC22" i="38" s="1"/>
  <c r="AC92" i="21"/>
  <c r="AC143" i="21" s="1"/>
  <c r="AC23" i="38" s="1"/>
  <c r="AC94" i="21"/>
  <c r="AC145" i="21" s="1"/>
  <c r="AC93" i="21"/>
  <c r="AC144" i="21" s="1"/>
  <c r="AC24" i="38" s="1"/>
  <c r="AB94" i="21"/>
  <c r="AB145" i="21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94" i="21"/>
  <c r="AO145" i="21" s="1"/>
  <c r="AO90" i="21"/>
  <c r="AO141" i="21" s="1"/>
  <c r="AO21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93" i="21"/>
  <c r="K144" i="21" s="1"/>
  <c r="K24" i="38" s="1"/>
  <c r="K90" i="21"/>
  <c r="K141" i="21" s="1"/>
  <c r="K21" i="38" s="1"/>
  <c r="Q94" i="21"/>
  <c r="Q145" i="21" s="1"/>
  <c r="Q91" i="21"/>
  <c r="Q142" i="21" s="1"/>
  <c r="Q22" i="38" s="1"/>
  <c r="Q92" i="21"/>
  <c r="Q143" i="21" s="1"/>
  <c r="Q23" i="38" s="1"/>
  <c r="Q90" i="21"/>
  <c r="Q141" i="21" s="1"/>
  <c r="Q21" i="38" s="1"/>
  <c r="Q93" i="21"/>
  <c r="Q144" i="21" s="1"/>
  <c r="Q24" i="38" s="1"/>
  <c r="P94" i="21"/>
  <c r="P145" i="21" s="1"/>
  <c r="P90" i="21"/>
  <c r="P141" i="21" s="1"/>
  <c r="P21" i="38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93" i="21"/>
  <c r="AN144" i="21" s="1"/>
  <c r="AN24" i="38" s="1"/>
  <c r="AN92" i="21"/>
  <c r="AN143" i="21" s="1"/>
  <c r="AN23" i="38" s="1"/>
  <c r="AN91" i="21"/>
  <c r="AN142" i="21" s="1"/>
  <c r="AN22" i="38" s="1"/>
  <c r="AN90" i="21"/>
  <c r="U94" i="21"/>
  <c r="U145" i="21" s="1"/>
  <c r="U92" i="21"/>
  <c r="U143" i="21" s="1"/>
  <c r="U23" i="38" s="1"/>
  <c r="U93" i="21"/>
  <c r="U144" i="21" s="1"/>
  <c r="U24" i="38" s="1"/>
  <c r="U90" i="21"/>
  <c r="U141" i="21" s="1"/>
  <c r="U21" i="38" s="1"/>
  <c r="U91" i="21"/>
  <c r="U142" i="21" s="1"/>
  <c r="U22" i="38" s="1"/>
  <c r="AN121" i="21"/>
  <c r="AN128" i="21" s="1"/>
  <c r="AJ94" i="21"/>
  <c r="AJ145" i="21" s="1"/>
  <c r="AJ93" i="21"/>
  <c r="AJ144" i="21" s="1"/>
  <c r="AJ24" i="38" s="1"/>
  <c r="AJ92" i="21"/>
  <c r="AJ143" i="21" s="1"/>
  <c r="AJ23" i="38" s="1"/>
  <c r="AJ90" i="2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3" i="21"/>
  <c r="AE144" i="21" s="1"/>
  <c r="AE24" i="38" s="1"/>
  <c r="AE92" i="21"/>
  <c r="AE143" i="21" s="1"/>
  <c r="AE23" i="38" s="1"/>
  <c r="T69" i="21"/>
  <c r="T121" i="21" s="1"/>
  <c r="T128" i="21" s="1"/>
  <c r="AF69" i="21"/>
  <c r="AF121" i="21" s="1"/>
  <c r="AF128" i="21" s="1"/>
  <c r="V94" i="21"/>
  <c r="V145" i="21" s="1"/>
  <c r="V93" i="21"/>
  <c r="V144" i="21" s="1"/>
  <c r="V24" i="38" s="1"/>
  <c r="V90" i="21"/>
  <c r="V141" i="21" s="1"/>
  <c r="V21" i="38" s="1"/>
  <c r="V92" i="21"/>
  <c r="V143" i="21" s="1"/>
  <c r="V23" i="38" s="1"/>
  <c r="V91" i="21"/>
  <c r="V142" i="21" s="1"/>
  <c r="V22" i="38" s="1"/>
  <c r="Z94" i="21"/>
  <c r="Z145" i="21" s="1"/>
  <c r="Z91" i="21"/>
  <c r="Z142" i="21" s="1"/>
  <c r="Z22" i="38" s="1"/>
  <c r="Z93" i="21"/>
  <c r="Z144" i="21" s="1"/>
  <c r="Z24" i="38" s="1"/>
  <c r="Z92" i="21"/>
  <c r="Z143" i="21" s="1"/>
  <c r="Z23" i="38" s="1"/>
  <c r="Z90" i="21"/>
  <c r="Z141" i="21" s="1"/>
  <c r="Z21" i="38" s="1"/>
  <c r="AA69" i="21"/>
  <c r="AI94" i="21"/>
  <c r="AI145" i="21" s="1"/>
  <c r="AI91" i="21"/>
  <c r="AI142" i="21" s="1"/>
  <c r="AI22" i="38" s="1"/>
  <c r="AI92" i="21"/>
  <c r="AI143" i="21" s="1"/>
  <c r="AI23" i="38" s="1"/>
  <c r="AI93" i="21"/>
  <c r="AI144" i="21" s="1"/>
  <c r="AI24" i="38" s="1"/>
  <c r="AI90" i="21"/>
  <c r="AI141" i="21" s="1"/>
  <c r="AI21" i="38" s="1"/>
  <c r="O94" i="21"/>
  <c r="O145" i="21" s="1"/>
  <c r="O90" i="21"/>
  <c r="O141" i="21" s="1"/>
  <c r="O21" i="38" s="1"/>
  <c r="O92" i="21"/>
  <c r="O143" i="21" s="1"/>
  <c r="O23" i="38" s="1"/>
  <c r="O91" i="21"/>
  <c r="O142" i="21" s="1"/>
  <c r="O22" i="38" s="1"/>
  <c r="O93" i="21"/>
  <c r="O144" i="21" s="1"/>
  <c r="O24" i="38" s="1"/>
  <c r="AR93" i="21"/>
  <c r="AR144" i="21" s="1"/>
  <c r="AR24" i="38" s="1"/>
  <c r="AR90" i="21"/>
  <c r="AR92" i="21"/>
  <c r="AR143" i="21" s="1"/>
  <c r="AR23" i="38" s="1"/>
  <c r="AR91" i="21"/>
  <c r="AR142" i="21" s="1"/>
  <c r="AR22" i="38" s="1"/>
  <c r="AR94" i="21"/>
  <c r="AR145" i="21" s="1"/>
  <c r="AD94" i="21"/>
  <c r="AD145" i="21" s="1"/>
  <c r="AD90" i="21"/>
  <c r="AD141" i="21" s="1"/>
  <c r="AD21" i="38" s="1"/>
  <c r="AD91" i="21"/>
  <c r="AD142" i="21" s="1"/>
  <c r="AD22" i="38" s="1"/>
  <c r="AD93" i="21"/>
  <c r="AD144" i="21" s="1"/>
  <c r="AD24" i="38" s="1"/>
  <c r="AD92" i="21"/>
  <c r="AD143" i="21" s="1"/>
  <c r="AD23" i="38" s="1"/>
  <c r="AJ121" i="21"/>
  <c r="AJ128" i="21" s="1"/>
  <c r="J92" i="21"/>
  <c r="J143" i="21" s="1"/>
  <c r="J23" i="38" s="1"/>
  <c r="J94" i="21"/>
  <c r="J145" i="21" s="1"/>
  <c r="J90" i="21"/>
  <c r="J141" i="21" s="1"/>
  <c r="J93" i="21"/>
  <c r="J144" i="21" s="1"/>
  <c r="J24" i="38" s="1"/>
  <c r="J91" i="21"/>
  <c r="J142" i="21" s="1"/>
  <c r="J22" i="38" s="1"/>
  <c r="Y94" i="21"/>
  <c r="Y145" i="21" s="1"/>
  <c r="Y91" i="21"/>
  <c r="Y142" i="21" s="1"/>
  <c r="Y22" i="38" s="1"/>
  <c r="Y90" i="21"/>
  <c r="Y141" i="21" s="1"/>
  <c r="Y21" i="38" s="1"/>
  <c r="Y93" i="21"/>
  <c r="Y144" i="21" s="1"/>
  <c r="Y24" i="38" s="1"/>
  <c r="Y92" i="21"/>
  <c r="Y143" i="21" s="1"/>
  <c r="Y23" i="38" s="1"/>
  <c r="AH69" i="21"/>
  <c r="N94" i="21"/>
  <c r="N145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AG69" i="21"/>
  <c r="AG121" i="21" s="1"/>
  <c r="AG128" i="21" s="1"/>
  <c r="AQ94" i="21"/>
  <c r="AQ145" i="21" s="1"/>
  <c r="AQ92" i="21"/>
  <c r="AQ143" i="21" s="1"/>
  <c r="AQ23" i="38" s="1"/>
  <c r="AQ93" i="21"/>
  <c r="AQ144" i="21" s="1"/>
  <c r="AQ24" i="38" s="1"/>
  <c r="AQ90" i="21"/>
  <c r="AQ91" i="21"/>
  <c r="AQ142" i="21" s="1"/>
  <c r="AQ22" i="38" s="1"/>
  <c r="L94" i="21"/>
  <c r="L145" i="21" s="1"/>
  <c r="L91" i="21"/>
  <c r="L142" i="21" s="1"/>
  <c r="L22" i="38" s="1"/>
  <c r="L92" i="21"/>
  <c r="L143" i="21" s="1"/>
  <c r="L23" i="38" s="1"/>
  <c r="L90" i="21"/>
  <c r="L93" i="21"/>
  <c r="L144" i="21" s="1"/>
  <c r="L24" i="38" s="1"/>
  <c r="AP90" i="21"/>
  <c r="AP94" i="21"/>
  <c r="AP145" i="21" s="1"/>
  <c r="AP91" i="21"/>
  <c r="AP142" i="21" s="1"/>
  <c r="AP22" i="38" s="1"/>
  <c r="AP92" i="21"/>
  <c r="AP93" i="21"/>
  <c r="AP144" i="21" s="1"/>
  <c r="AP24" i="38" s="1"/>
  <c r="R94" i="21"/>
  <c r="R145" i="21" s="1"/>
  <c r="R92" i="21"/>
  <c r="R143" i="21" s="1"/>
  <c r="R23" i="38" s="1"/>
  <c r="R90" i="21"/>
  <c r="R91" i="21"/>
  <c r="R142" i="21" s="1"/>
  <c r="R22" i="38" s="1"/>
  <c r="R93" i="21"/>
  <c r="R144" i="21" s="1"/>
  <c r="R24" i="38" s="1"/>
  <c r="M94" i="21"/>
  <c r="M145" i="21" s="1"/>
  <c r="M93" i="21"/>
  <c r="M144" i="21" s="1"/>
  <c r="M24" i="38" s="1"/>
  <c r="M91" i="21"/>
  <c r="M142" i="21" s="1"/>
  <c r="M22" i="38" s="1"/>
  <c r="M92" i="21"/>
  <c r="M143" i="21" s="1"/>
  <c r="M23" i="38" s="1"/>
  <c r="M90" i="21"/>
  <c r="M141" i="21" s="1"/>
  <c r="M21" i="38" s="1"/>
  <c r="AK69" i="21"/>
  <c r="AK121" i="21" s="1"/>
  <c r="AK128" i="21" s="1"/>
  <c r="X94" i="21"/>
  <c r="X145" i="21" s="1"/>
  <c r="X90" i="21"/>
  <c r="X141" i="21" s="1"/>
  <c r="X21" i="38" s="1"/>
  <c r="X91" i="21"/>
  <c r="X142" i="21" s="1"/>
  <c r="X22" i="38" s="1"/>
  <c r="X93" i="21"/>
  <c r="X144" i="21" s="1"/>
  <c r="X24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L141" i="21"/>
  <c r="L21" i="38" s="1"/>
  <c r="R141" i="21"/>
  <c r="R21" i="38" s="1"/>
  <c r="X25" i="38"/>
  <c r="X21" i="39"/>
  <c r="X27" i="39" s="1"/>
  <c r="AF94" i="21"/>
  <c r="AF145" i="21" s="1"/>
  <c r="AF92" i="21"/>
  <c r="AF143" i="21" s="1"/>
  <c r="AF23" i="38" s="1"/>
  <c r="AF91" i="21"/>
  <c r="AF142" i="21" s="1"/>
  <c r="AF22" i="38" s="1"/>
  <c r="AF93" i="21"/>
  <c r="AF144" i="21" s="1"/>
  <c r="AF24" i="38" s="1"/>
  <c r="AF90" i="21"/>
  <c r="AF141" i="21" s="1"/>
  <c r="AF21" i="38" s="1"/>
  <c r="L21" i="39"/>
  <c r="L27" i="39" s="1"/>
  <c r="L25" i="38"/>
  <c r="AI25" i="38"/>
  <c r="AI21" i="39"/>
  <c r="AI27" i="39" s="1"/>
  <c r="AJ25" i="38"/>
  <c r="AJ21" i="39"/>
  <c r="AJ27" i="39" s="1"/>
  <c r="P21" i="39"/>
  <c r="P27" i="39" s="1"/>
  <c r="P25" i="38"/>
  <c r="AB21" i="39"/>
  <c r="AB27" i="39" s="1"/>
  <c r="AB25" i="38"/>
  <c r="AA94" i="21"/>
  <c r="AA145" i="21" s="1"/>
  <c r="AA92" i="21"/>
  <c r="AA143" i="21" s="1"/>
  <c r="AA23" i="38" s="1"/>
  <c r="AA91" i="21"/>
  <c r="AA142" i="21" s="1"/>
  <c r="AA22" i="38" s="1"/>
  <c r="AA90" i="21"/>
  <c r="AA93" i="21"/>
  <c r="AA144" i="21" s="1"/>
  <c r="AA24" i="38" s="1"/>
  <c r="N21" i="39"/>
  <c r="N27" i="39" s="1"/>
  <c r="N25" i="38"/>
  <c r="AH94" i="21"/>
  <c r="AH145" i="21" s="1"/>
  <c r="AH92" i="21"/>
  <c r="AH143" i="21" s="1"/>
  <c r="AH23" i="38" s="1"/>
  <c r="AH91" i="21"/>
  <c r="AH142" i="21" s="1"/>
  <c r="AH22" i="38" s="1"/>
  <c r="AH90" i="21"/>
  <c r="AH93" i="21"/>
  <c r="AH144" i="21" s="1"/>
  <c r="AH24" i="38" s="1"/>
  <c r="J21" i="38"/>
  <c r="AD21" i="39"/>
  <c r="AD27" i="39" s="1"/>
  <c r="AD25" i="38"/>
  <c r="AA121" i="21"/>
  <c r="AA128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4" i="21"/>
  <c r="T145" i="21" s="1"/>
  <c r="Q21" i="39"/>
  <c r="Q27" i="39" s="1"/>
  <c r="Q25" i="38"/>
  <c r="AH121" i="21"/>
  <c r="AH128" i="21" s="1"/>
  <c r="AJ141" i="21"/>
  <c r="AJ21" i="38" s="1"/>
  <c r="AC21" i="39"/>
  <c r="AC27" i="39" s="1"/>
  <c r="AC25" i="38"/>
  <c r="M21" i="39"/>
  <c r="M27" i="39" s="1"/>
  <c r="M25" i="38"/>
  <c r="AQ21" i="39"/>
  <c r="AQ27" i="39" s="1"/>
  <c r="AQ25" i="38"/>
  <c r="AP25" i="38"/>
  <c r="AP21" i="39"/>
  <c r="AP27" i="39" s="1"/>
  <c r="AG94" i="21"/>
  <c r="AG145" i="21" s="1"/>
  <c r="AG92" i="21"/>
  <c r="AG143" i="21" s="1"/>
  <c r="AG23" i="38" s="1"/>
  <c r="AG90" i="21"/>
  <c r="AG141" i="21" s="1"/>
  <c r="AG21" i="38" s="1"/>
  <c r="AG93" i="21"/>
  <c r="AG144" i="21" s="1"/>
  <c r="AG24" i="38" s="1"/>
  <c r="AG91" i="21"/>
  <c r="AG142" i="21" s="1"/>
  <c r="AG22" i="38" s="1"/>
  <c r="Y21" i="39"/>
  <c r="Y27" i="39" s="1"/>
  <c r="Y25" i="38"/>
  <c r="Z25" i="38"/>
  <c r="Z21" i="39"/>
  <c r="Z27" i="39" s="1"/>
  <c r="AE25" i="38"/>
  <c r="AE21" i="39"/>
  <c r="AE27" i="39" s="1"/>
  <c r="U25" i="38"/>
  <c r="U21" i="39"/>
  <c r="U27" i="39" s="1"/>
  <c r="K21" i="39"/>
  <c r="K27" i="39" s="1"/>
  <c r="K25" i="38"/>
  <c r="W91" i="21"/>
  <c r="W142" i="21" s="1"/>
  <c r="W22" i="38" s="1"/>
  <c r="W92" i="21"/>
  <c r="W143" i="21" s="1"/>
  <c r="W23" i="38" s="1"/>
  <c r="W90" i="21"/>
  <c r="W141" i="21" s="1"/>
  <c r="W21" i="38" s="1"/>
  <c r="W94" i="21"/>
  <c r="W145" i="21" s="1"/>
  <c r="W93" i="21"/>
  <c r="W144" i="21" s="1"/>
  <c r="W24" i="38" s="1"/>
  <c r="AK94" i="21"/>
  <c r="AK145" i="21" s="1"/>
  <c r="AK92" i="21"/>
  <c r="AK143" i="21" s="1"/>
  <c r="AK23" i="38" s="1"/>
  <c r="AK91" i="21"/>
  <c r="AK142" i="21" s="1"/>
  <c r="AK22" i="38" s="1"/>
  <c r="AK93" i="21"/>
  <c r="AK144" i="21" s="1"/>
  <c r="AK24" i="38" s="1"/>
  <c r="AK90" i="21"/>
  <c r="AK141" i="21" s="1"/>
  <c r="AK21" i="38" s="1"/>
  <c r="O21" i="39"/>
  <c r="O27" i="39" s="1"/>
  <c r="O25" i="38"/>
  <c r="V21" i="39"/>
  <c r="V27" i="39" s="1"/>
  <c r="V25" i="38"/>
  <c r="AO25" i="38"/>
  <c r="AO21" i="39"/>
  <c r="AO27" i="39" s="1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AP21" i="38"/>
  <c r="AL94" i="21"/>
  <c r="AL145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N141" i="21"/>
  <c r="AN21" i="38" s="1"/>
  <c r="AN21" i="39"/>
  <c r="AN27" i="39" s="1"/>
  <c r="AN25" i="38"/>
  <c r="AM141" i="21"/>
  <c r="AM21" i="38" s="1"/>
  <c r="AM25" i="38"/>
  <c r="AM21" i="39"/>
  <c r="AM27" i="39" s="1"/>
  <c r="H45" i="38" l="1"/>
  <c r="H44" i="38"/>
  <c r="H46" i="38"/>
  <c r="AA141" i="21"/>
  <c r="AA21" i="38" s="1"/>
  <c r="T21" i="39"/>
  <c r="T27" i="39" s="1"/>
  <c r="T25" i="38"/>
  <c r="AH21" i="39"/>
  <c r="AH27" i="39" s="1"/>
  <c r="AH25" i="38"/>
  <c r="AA25" i="38"/>
  <c r="AA21" i="39"/>
  <c r="AA27" i="39" s="1"/>
  <c r="AL25" i="38"/>
  <c r="AL21" i="39"/>
  <c r="AL27" i="39" s="1"/>
  <c r="AH141" i="21"/>
  <c r="AH21" i="38" s="1"/>
  <c r="W25" i="38"/>
  <c r="W21" i="39"/>
  <c r="W27" i="39" s="1"/>
  <c r="AG21" i="39"/>
  <c r="AG27" i="39" s="1"/>
  <c r="AG25" i="38"/>
  <c r="AK25" i="38"/>
  <c r="AK21" i="39"/>
  <c r="AK27" i="39" s="1"/>
  <c r="AF21" i="39"/>
  <c r="AF27" i="39" s="1"/>
  <c r="AF25" i="38"/>
  <c r="H43" i="39" l="1"/>
  <c r="H49" i="39" s="1"/>
  <c r="H35" i="39"/>
  <c r="H47" i="38"/>
  <c r="H56" i="39" l="1"/>
  <c r="H70" i="36" s="1"/>
  <c r="H109" i="21" l="1"/>
  <c r="AR117" i="21" s="1"/>
  <c r="AR121" i="21" s="1"/>
  <c r="AR128" i="21" s="1"/>
  <c r="AR141" i="21" s="1"/>
  <c r="AR21" i="38" s="1"/>
  <c r="H43" i="38" s="1"/>
  <c r="H49" i="38" s="1"/>
  <c r="H50" i="38" s="1"/>
  <c r="H69" i="38" l="1"/>
  <c r="K33" i="22" s="1"/>
  <c r="H71" i="38"/>
  <c r="M33" i="22" s="1"/>
  <c r="H70" i="38"/>
  <c r="L33" i="22" s="1"/>
  <c r="H72" i="38"/>
  <c r="N33" i="22" s="1"/>
  <c r="H68" i="38"/>
  <c r="H74" i="38" l="1"/>
  <c r="J33" i="22"/>
  <c r="N37" i="22"/>
  <c r="N69" i="22" s="1"/>
  <c r="N77" i="22"/>
  <c r="L37" i="22"/>
  <c r="L69" i="22" s="1"/>
  <c r="L77" i="22"/>
  <c r="M77" i="22"/>
  <c r="M37" i="22"/>
  <c r="M69" i="22" s="1"/>
  <c r="K77" i="22"/>
  <c r="K37" i="22"/>
  <c r="K69" i="22" s="1"/>
  <c r="K83" i="22" s="1"/>
  <c r="K129" i="22" s="1"/>
  <c r="M83" i="22" l="1"/>
  <c r="M129" i="22" s="1"/>
  <c r="L83" i="22"/>
  <c r="L129" i="22" s="1"/>
  <c r="N83" i="22"/>
  <c r="N129" i="22" s="1"/>
  <c r="J37" i="22"/>
  <c r="J77" i="22"/>
  <c r="J69" i="22" l="1"/>
  <c r="J83" i="22" s="1"/>
  <c r="J129" i="22" s="1"/>
  <c r="H39" i="22"/>
  <c r="H133" i="22" l="1"/>
  <c r="J145" i="22" s="1"/>
  <c r="H139" i="22" l="1"/>
  <c r="H149" i="22" s="1"/>
  <c r="L145" i="22"/>
  <c r="H170" i="22" s="1"/>
  <c r="H183" i="22" s="1"/>
  <c r="H24" i="36" s="1"/>
  <c r="K145" i="22"/>
  <c r="H169" i="22" s="1"/>
  <c r="H184" i="22" s="1"/>
  <c r="H25" i="36" s="1"/>
  <c r="M145" i="22"/>
  <c r="H171" i="22" s="1"/>
  <c r="H182" i="22" s="1"/>
  <c r="H23" i="36" s="1"/>
  <c r="N145" i="22"/>
  <c r="J60" i="36" l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M60" i="36"/>
  <c r="K60" i="36"/>
  <c r="L60" i="36"/>
  <c r="H153" i="22"/>
  <c r="H158" i="22"/>
  <c r="H83" i="36" s="1"/>
  <c r="M56" i="36" l="1"/>
  <c r="J46" i="36"/>
  <c r="J47" i="36" s="1"/>
  <c r="L56" i="36"/>
  <c r="L46" i="36"/>
  <c r="L47" i="36" s="1"/>
  <c r="K56" i="36"/>
  <c r="H85" i="36"/>
  <c r="K46" i="36"/>
  <c r="K47" i="36" s="1"/>
  <c r="M46" i="36"/>
  <c r="M47" i="36" s="1"/>
  <c r="J56" i="36"/>
  <c r="H74" i="36"/>
  <c r="K59" i="36"/>
  <c r="M59" i="36"/>
  <c r="J59" i="36"/>
  <c r="L59" i="36"/>
  <c r="L57" i="36"/>
  <c r="K57" i="36"/>
  <c r="M57" i="36"/>
  <c r="J57" i="36"/>
  <c r="M58" i="36"/>
  <c r="J58" i="36"/>
  <c r="K58" i="36"/>
  <c r="L58" i="36"/>
  <c r="H76" i="36"/>
  <c r="L94" i="36" l="1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M94" i="36"/>
  <c r="M105" i="36" s="1"/>
  <c r="H34" i="23" s="1"/>
  <c r="J97" i="36"/>
  <c r="J108" i="36" s="1"/>
  <c r="H49" i="23" s="1"/>
  <c r="J96" i="36"/>
  <c r="J107" i="36" s="1"/>
  <c r="H43" i="23" s="1"/>
  <c r="J95" i="36"/>
  <c r="J106" i="36" s="1"/>
  <c r="H37" i="23" s="1"/>
  <c r="J94" i="36"/>
  <c r="J105" i="36" s="1"/>
  <c r="H31" i="23" s="1"/>
  <c r="J98" i="36"/>
  <c r="J109" i="36" s="1"/>
  <c r="H55" i="23" s="1"/>
  <c r="H48" i="36"/>
  <c r="H113" i="36" s="1"/>
  <c r="K97" i="36"/>
  <c r="K108" i="36" s="1"/>
  <c r="H50" i="23" s="1"/>
  <c r="K96" i="36"/>
  <c r="K107" i="36" s="1"/>
  <c r="H44" i="23" s="1"/>
  <c r="K95" i="36"/>
  <c r="K106" i="36" s="1"/>
  <c r="H38" i="23" s="1"/>
  <c r="K98" i="36"/>
  <c r="K109" i="36" s="1"/>
  <c r="H56" i="23" s="1"/>
  <c r="K94" i="36"/>
  <c r="K105" i="36" s="1"/>
  <c r="H32" i="23" s="1"/>
  <c r="H42" i="33" l="1"/>
  <c r="A4" i="36"/>
  <c r="H110" i="15" l="1"/>
  <c r="H112" i="15"/>
  <c r="H109" i="15"/>
  <c r="H111" i="15"/>
  <c r="H108" i="15"/>
  <c r="H114" i="15" l="1"/>
  <c r="H116" i="15" l="1"/>
  <c r="H118" i="15" s="1"/>
  <c r="H120" i="15" s="1"/>
  <c r="H124" i="15" l="1"/>
  <c r="H131" i="15" s="1"/>
  <c r="H133" i="15" s="1"/>
  <c r="H134" i="15" s="1"/>
  <c r="H49" i="20"/>
  <c r="N56" i="20" l="1"/>
  <c r="N55" i="20"/>
  <c r="N58" i="20" s="1"/>
  <c r="H59" i="20" s="1"/>
  <c r="H60" i="20" s="1"/>
  <c r="H141" i="15"/>
  <c r="H85" i="21" s="1"/>
  <c r="H137" i="15"/>
  <c r="H139" i="15"/>
  <c r="H83" i="21" s="1"/>
  <c r="H140" i="15"/>
  <c r="H84" i="21" s="1"/>
  <c r="H138" i="15"/>
  <c r="H82" i="21" s="1"/>
  <c r="AF100" i="21" l="1"/>
  <c r="AF151" i="21" s="1"/>
  <c r="AR100" i="21"/>
  <c r="AR151" i="21" s="1"/>
  <c r="U100" i="21"/>
  <c r="U151" i="21" s="1"/>
  <c r="R100" i="21"/>
  <c r="R151" i="21" s="1"/>
  <c r="AH100" i="21"/>
  <c r="AH151" i="21" s="1"/>
  <c r="AO100" i="21"/>
  <c r="AO151" i="21" s="1"/>
  <c r="Q100" i="21"/>
  <c r="Q151" i="21" s="1"/>
  <c r="AG100" i="21"/>
  <c r="AG151" i="21" s="1"/>
  <c r="Y100" i="21"/>
  <c r="Y151" i="21" s="1"/>
  <c r="V100" i="21"/>
  <c r="V151" i="21" s="1"/>
  <c r="AP100" i="21"/>
  <c r="AP151" i="21" s="1"/>
  <c r="K100" i="21"/>
  <c r="K151" i="21" s="1"/>
  <c r="AJ100" i="21"/>
  <c r="AJ151" i="21" s="1"/>
  <c r="J100" i="21"/>
  <c r="J151" i="21" s="1"/>
  <c r="AK100" i="21"/>
  <c r="AK151" i="21" s="1"/>
  <c r="AE100" i="21"/>
  <c r="AE151" i="21" s="1"/>
  <c r="S100" i="21"/>
  <c r="S151" i="21" s="1"/>
  <c r="T100" i="21"/>
  <c r="T151" i="21" s="1"/>
  <c r="O100" i="21"/>
  <c r="O151" i="21" s="1"/>
  <c r="M100" i="21"/>
  <c r="M151" i="21" s="1"/>
  <c r="AM100" i="21"/>
  <c r="AM151" i="21" s="1"/>
  <c r="AQ100" i="21"/>
  <c r="AQ151" i="21" s="1"/>
  <c r="L100" i="21"/>
  <c r="L151" i="21" s="1"/>
  <c r="AA100" i="21"/>
  <c r="AA151" i="21" s="1"/>
  <c r="AD100" i="21"/>
  <c r="AD151" i="21" s="1"/>
  <c r="W100" i="21"/>
  <c r="W151" i="21" s="1"/>
  <c r="X100" i="21"/>
  <c r="X151" i="21" s="1"/>
  <c r="AI100" i="21"/>
  <c r="AI151" i="21" s="1"/>
  <c r="Z100" i="21"/>
  <c r="Z151" i="21" s="1"/>
  <c r="P100" i="21"/>
  <c r="P151" i="21" s="1"/>
  <c r="AC100" i="21"/>
  <c r="AC151" i="21" s="1"/>
  <c r="AN100" i="21"/>
  <c r="AN151" i="21" s="1"/>
  <c r="AL100" i="21"/>
  <c r="AL151" i="21" s="1"/>
  <c r="AB100" i="21"/>
  <c r="AB151" i="21" s="1"/>
  <c r="N100" i="21"/>
  <c r="N151" i="21" s="1"/>
  <c r="AA99" i="21"/>
  <c r="AA150" i="21" s="1"/>
  <c r="AA30" i="38" s="1"/>
  <c r="Q99" i="21"/>
  <c r="Q150" i="21" s="1"/>
  <c r="Q30" i="38" s="1"/>
  <c r="AR99" i="21"/>
  <c r="AR150" i="21" s="1"/>
  <c r="AR30" i="38" s="1"/>
  <c r="AM99" i="21"/>
  <c r="AM150" i="21" s="1"/>
  <c r="AM30" i="38" s="1"/>
  <c r="AO99" i="21"/>
  <c r="AO150" i="21" s="1"/>
  <c r="AO30" i="38" s="1"/>
  <c r="AC99" i="21"/>
  <c r="AC150" i="21" s="1"/>
  <c r="AC30" i="38" s="1"/>
  <c r="Z99" i="21"/>
  <c r="Z150" i="21" s="1"/>
  <c r="Z30" i="38" s="1"/>
  <c r="J99" i="21"/>
  <c r="J150" i="21" s="1"/>
  <c r="J30" i="38" s="1"/>
  <c r="AL99" i="21"/>
  <c r="AL150" i="21" s="1"/>
  <c r="AL30" i="38" s="1"/>
  <c r="AN99" i="21"/>
  <c r="AN150" i="21" s="1"/>
  <c r="AN30" i="38" s="1"/>
  <c r="O99" i="21"/>
  <c r="O150" i="21" s="1"/>
  <c r="O30" i="38" s="1"/>
  <c r="AI99" i="21"/>
  <c r="AI150" i="21" s="1"/>
  <c r="AI30" i="38" s="1"/>
  <c r="M99" i="21"/>
  <c r="M150" i="21" s="1"/>
  <c r="M30" i="38" s="1"/>
  <c r="AK99" i="21"/>
  <c r="AK150" i="21" s="1"/>
  <c r="AK30" i="38" s="1"/>
  <c r="AF99" i="21"/>
  <c r="AF150" i="21" s="1"/>
  <c r="AF30" i="38" s="1"/>
  <c r="AP99" i="21"/>
  <c r="AP150" i="21" s="1"/>
  <c r="AP30" i="38" s="1"/>
  <c r="W99" i="21"/>
  <c r="W150" i="21" s="1"/>
  <c r="W30" i="38" s="1"/>
  <c r="AD99" i="21"/>
  <c r="AD150" i="21" s="1"/>
  <c r="AD30" i="38" s="1"/>
  <c r="AH99" i="21"/>
  <c r="AH150" i="21" s="1"/>
  <c r="AH30" i="38" s="1"/>
  <c r="L99" i="21"/>
  <c r="L150" i="21" s="1"/>
  <c r="L30" i="38" s="1"/>
  <c r="AQ99" i="21"/>
  <c r="AQ150" i="21" s="1"/>
  <c r="AQ30" i="38" s="1"/>
  <c r="U99" i="21"/>
  <c r="U150" i="21" s="1"/>
  <c r="U30" i="38" s="1"/>
  <c r="AE99" i="21"/>
  <c r="AE150" i="21" s="1"/>
  <c r="AE30" i="38" s="1"/>
  <c r="AJ99" i="21"/>
  <c r="AJ150" i="21" s="1"/>
  <c r="AJ30" i="38" s="1"/>
  <c r="V99" i="21"/>
  <c r="V150" i="21" s="1"/>
  <c r="V30" i="38" s="1"/>
  <c r="S99" i="21"/>
  <c r="S150" i="21" s="1"/>
  <c r="S30" i="38" s="1"/>
  <c r="P99" i="21"/>
  <c r="P150" i="21" s="1"/>
  <c r="P30" i="38" s="1"/>
  <c r="N99" i="21"/>
  <c r="N150" i="21" s="1"/>
  <c r="N30" i="38" s="1"/>
  <c r="X99" i="21"/>
  <c r="X150" i="21" s="1"/>
  <c r="X30" i="38" s="1"/>
  <c r="K99" i="21"/>
  <c r="K150" i="21" s="1"/>
  <c r="K30" i="38" s="1"/>
  <c r="T99" i="21"/>
  <c r="T150" i="21" s="1"/>
  <c r="T30" i="38" s="1"/>
  <c r="AB99" i="21"/>
  <c r="AB150" i="21" s="1"/>
  <c r="AB30" i="38" s="1"/>
  <c r="Y99" i="21"/>
  <c r="Y150" i="21" s="1"/>
  <c r="Y30" i="38" s="1"/>
  <c r="AG99" i="21"/>
  <c r="AG150" i="21" s="1"/>
  <c r="AG30" i="38" s="1"/>
  <c r="R99" i="21"/>
  <c r="R150" i="21" s="1"/>
  <c r="R30" i="38" s="1"/>
  <c r="H143" i="15"/>
  <c r="H147" i="15" s="1"/>
  <c r="H81" i="21"/>
  <c r="AA101" i="21"/>
  <c r="AA152" i="21" s="1"/>
  <c r="AA32" i="38" s="1"/>
  <c r="P101" i="21"/>
  <c r="P152" i="21" s="1"/>
  <c r="P32" i="38" s="1"/>
  <c r="AD101" i="21"/>
  <c r="AD152" i="21" s="1"/>
  <c r="AD32" i="38" s="1"/>
  <c r="Y101" i="21"/>
  <c r="Y152" i="21" s="1"/>
  <c r="Y32" i="38" s="1"/>
  <c r="AK101" i="21"/>
  <c r="AK152" i="21" s="1"/>
  <c r="AK32" i="38" s="1"/>
  <c r="AP101" i="21"/>
  <c r="AP152" i="21" s="1"/>
  <c r="AP32" i="38" s="1"/>
  <c r="M101" i="21"/>
  <c r="M152" i="21" s="1"/>
  <c r="M32" i="38" s="1"/>
  <c r="U101" i="21"/>
  <c r="U152" i="21" s="1"/>
  <c r="U32" i="38" s="1"/>
  <c r="AB101" i="21"/>
  <c r="AB152" i="21" s="1"/>
  <c r="AB32" i="38" s="1"/>
  <c r="J101" i="21"/>
  <c r="J152" i="21" s="1"/>
  <c r="J32" i="38" s="1"/>
  <c r="K101" i="21"/>
  <c r="K152" i="21" s="1"/>
  <c r="K32" i="38" s="1"/>
  <c r="V101" i="21"/>
  <c r="V152" i="21" s="1"/>
  <c r="V32" i="38" s="1"/>
  <c r="X101" i="21"/>
  <c r="X152" i="21" s="1"/>
  <c r="X32" i="38" s="1"/>
  <c r="L101" i="21"/>
  <c r="L152" i="21" s="1"/>
  <c r="L32" i="38" s="1"/>
  <c r="AQ101" i="21"/>
  <c r="AQ152" i="21" s="1"/>
  <c r="AQ32" i="38" s="1"/>
  <c r="AC101" i="21"/>
  <c r="AC152" i="21" s="1"/>
  <c r="AC32" i="38" s="1"/>
  <c r="T101" i="21"/>
  <c r="T152" i="21" s="1"/>
  <c r="T32" i="38" s="1"/>
  <c r="AL101" i="21"/>
  <c r="AL152" i="21" s="1"/>
  <c r="AL32" i="38" s="1"/>
  <c r="W101" i="21"/>
  <c r="W152" i="21" s="1"/>
  <c r="W32" i="38" s="1"/>
  <c r="AR101" i="21"/>
  <c r="AR152" i="21" s="1"/>
  <c r="AR32" i="38" s="1"/>
  <c r="AE101" i="21"/>
  <c r="AE152" i="21" s="1"/>
  <c r="AE32" i="38" s="1"/>
  <c r="AF101" i="21"/>
  <c r="AF152" i="21" s="1"/>
  <c r="AF32" i="38" s="1"/>
  <c r="N101" i="21"/>
  <c r="N152" i="21" s="1"/>
  <c r="N32" i="38" s="1"/>
  <c r="AM101" i="21"/>
  <c r="AM152" i="21" s="1"/>
  <c r="AM32" i="38" s="1"/>
  <c r="AN101" i="21"/>
  <c r="AN152" i="21" s="1"/>
  <c r="AN32" i="38" s="1"/>
  <c r="AO101" i="21"/>
  <c r="AO152" i="21" s="1"/>
  <c r="AO32" i="38" s="1"/>
  <c r="AH101" i="21"/>
  <c r="AH152" i="21" s="1"/>
  <c r="AH32" i="38" s="1"/>
  <c r="R101" i="21"/>
  <c r="R152" i="21" s="1"/>
  <c r="R32" i="38" s="1"/>
  <c r="AI101" i="21"/>
  <c r="AI152" i="21" s="1"/>
  <c r="AI32" i="38" s="1"/>
  <c r="AJ101" i="21"/>
  <c r="AJ152" i="21" s="1"/>
  <c r="AJ32" i="38" s="1"/>
  <c r="AG101" i="21"/>
  <c r="AG152" i="21" s="1"/>
  <c r="AG32" i="38" s="1"/>
  <c r="O101" i="21"/>
  <c r="O152" i="21" s="1"/>
  <c r="O32" i="38" s="1"/>
  <c r="Z101" i="21"/>
  <c r="Z152" i="21" s="1"/>
  <c r="Z32" i="38" s="1"/>
  <c r="S101" i="21"/>
  <c r="S152" i="21" s="1"/>
  <c r="S32" i="38" s="1"/>
  <c r="Q101" i="21"/>
  <c r="Q152" i="21" s="1"/>
  <c r="Q32" i="38" s="1"/>
  <c r="J62" i="20"/>
  <c r="K62" i="20"/>
  <c r="K45" i="22" s="1"/>
  <c r="N62" i="20"/>
  <c r="N45" i="22" s="1"/>
  <c r="L62" i="20"/>
  <c r="L45" i="22" s="1"/>
  <c r="M62" i="20"/>
  <c r="M45" i="22" s="1"/>
  <c r="V98" i="21"/>
  <c r="V149" i="21" s="1"/>
  <c r="AE98" i="21"/>
  <c r="AE149" i="21" s="1"/>
  <c r="AF98" i="21"/>
  <c r="AF149" i="21" s="1"/>
  <c r="M98" i="21"/>
  <c r="M149" i="21" s="1"/>
  <c r="AI98" i="21"/>
  <c r="AI149" i="21" s="1"/>
  <c r="AD98" i="21"/>
  <c r="AD149" i="21" s="1"/>
  <c r="Q98" i="21"/>
  <c r="Q149" i="21" s="1"/>
  <c r="W98" i="21"/>
  <c r="W149" i="21" s="1"/>
  <c r="AA98" i="21"/>
  <c r="AA149" i="21" s="1"/>
  <c r="X98" i="21"/>
  <c r="X149" i="21" s="1"/>
  <c r="AJ98" i="21"/>
  <c r="AJ149" i="21" s="1"/>
  <c r="P98" i="21"/>
  <c r="P149" i="21" s="1"/>
  <c r="N98" i="21"/>
  <c r="N149" i="21" s="1"/>
  <c r="AC98" i="21"/>
  <c r="AC149" i="21" s="1"/>
  <c r="AM98" i="21"/>
  <c r="AM149" i="21" s="1"/>
  <c r="L98" i="21"/>
  <c r="L149" i="21" s="1"/>
  <c r="AP98" i="21"/>
  <c r="AP149" i="21" s="1"/>
  <c r="Y98" i="21"/>
  <c r="Y149" i="21" s="1"/>
  <c r="S98" i="21"/>
  <c r="S149" i="21" s="1"/>
  <c r="Z98" i="21"/>
  <c r="Z149" i="21" s="1"/>
  <c r="AN98" i="21"/>
  <c r="AN149" i="21" s="1"/>
  <c r="J98" i="21"/>
  <c r="J149" i="21" s="1"/>
  <c r="R98" i="21"/>
  <c r="R149" i="21" s="1"/>
  <c r="U98" i="21"/>
  <c r="U149" i="21" s="1"/>
  <c r="AL98" i="21"/>
  <c r="AL149" i="21" s="1"/>
  <c r="O98" i="21"/>
  <c r="O149" i="21" s="1"/>
  <c r="AQ98" i="21"/>
  <c r="AQ149" i="21" s="1"/>
  <c r="AR98" i="21"/>
  <c r="AR149" i="21" s="1"/>
  <c r="T98" i="21"/>
  <c r="T149" i="21" s="1"/>
  <c r="AH98" i="21"/>
  <c r="AH149" i="21" s="1"/>
  <c r="AG98" i="21"/>
  <c r="AG149" i="21" s="1"/>
  <c r="AK98" i="21"/>
  <c r="AK149" i="21" s="1"/>
  <c r="K98" i="21"/>
  <c r="K149" i="21" s="1"/>
  <c r="AB98" i="21"/>
  <c r="AB149" i="21" s="1"/>
  <c r="AO98" i="21"/>
  <c r="AO149" i="21" s="1"/>
  <c r="AO29" i="38" l="1"/>
  <c r="AO24" i="39"/>
  <c r="AO30" i="39" s="1"/>
  <c r="T29" i="38"/>
  <c r="T24" i="39"/>
  <c r="T30" i="39" s="1"/>
  <c r="R24" i="39"/>
  <c r="R30" i="39" s="1"/>
  <c r="R29" i="38"/>
  <c r="AP29" i="38"/>
  <c r="AP24" i="39"/>
  <c r="AP30" i="39" s="1"/>
  <c r="AJ29" i="38"/>
  <c r="AJ24" i="39"/>
  <c r="AJ30" i="39" s="1"/>
  <c r="AI29" i="38"/>
  <c r="AI24" i="39"/>
  <c r="AI30" i="39" s="1"/>
  <c r="H63" i="20"/>
  <c r="H67" i="20" s="1"/>
  <c r="J45" i="22"/>
  <c r="AL22" i="39"/>
  <c r="AL28" i="39" s="1"/>
  <c r="AL31" i="38"/>
  <c r="X22" i="39"/>
  <c r="X28" i="39" s="1"/>
  <c r="X31" i="38"/>
  <c r="AM31" i="38"/>
  <c r="AM22" i="39"/>
  <c r="AM28" i="39" s="1"/>
  <c r="AK22" i="39"/>
  <c r="AK28" i="39" s="1"/>
  <c r="AK31" i="38"/>
  <c r="Y22" i="39"/>
  <c r="Y28" i="39" s="1"/>
  <c r="Y31" i="38"/>
  <c r="U22" i="39"/>
  <c r="U28" i="39" s="1"/>
  <c r="U31" i="38"/>
  <c r="AB24" i="39"/>
  <c r="AB30" i="39" s="1"/>
  <c r="AB29" i="38"/>
  <c r="AR24" i="39"/>
  <c r="AR30" i="39" s="1"/>
  <c r="AR29" i="38"/>
  <c r="J24" i="39"/>
  <c r="J30" i="39" s="1"/>
  <c r="J29" i="38"/>
  <c r="L24" i="39"/>
  <c r="L30" i="39" s="1"/>
  <c r="L29" i="38"/>
  <c r="X29" i="38"/>
  <c r="X24" i="39"/>
  <c r="X30" i="39" s="1"/>
  <c r="M24" i="39"/>
  <c r="M30" i="39" s="1"/>
  <c r="M29" i="38"/>
  <c r="AN22" i="39"/>
  <c r="AN28" i="39" s="1"/>
  <c r="AN31" i="38"/>
  <c r="W22" i="39"/>
  <c r="W28" i="39" s="1"/>
  <c r="W31" i="38"/>
  <c r="M22" i="39"/>
  <c r="M28" i="39" s="1"/>
  <c r="M31" i="38"/>
  <c r="J31" i="38"/>
  <c r="J22" i="39"/>
  <c r="J28" i="39" s="1"/>
  <c r="AG31" i="38"/>
  <c r="AG22" i="39"/>
  <c r="AG28" i="39" s="1"/>
  <c r="AR22" i="39"/>
  <c r="AR28" i="39" s="1"/>
  <c r="AR31" i="38"/>
  <c r="K29" i="38"/>
  <c r="K24" i="39"/>
  <c r="K30" i="39" s="1"/>
  <c r="AQ24" i="39"/>
  <c r="AQ30" i="39" s="1"/>
  <c r="AQ29" i="38"/>
  <c r="AN24" i="39"/>
  <c r="AN30" i="39" s="1"/>
  <c r="AN29" i="38"/>
  <c r="AM29" i="38"/>
  <c r="AM24" i="39"/>
  <c r="AM30" i="39" s="1"/>
  <c r="AA24" i="39"/>
  <c r="AA30" i="39" s="1"/>
  <c r="AA29" i="38"/>
  <c r="AF29" i="38"/>
  <c r="AF24" i="39"/>
  <c r="AF30" i="39" s="1"/>
  <c r="AC22" i="39"/>
  <c r="AC28" i="39" s="1"/>
  <c r="AC31" i="38"/>
  <c r="AD22" i="39"/>
  <c r="AD28" i="39" s="1"/>
  <c r="AD31" i="38"/>
  <c r="O22" i="39"/>
  <c r="O28" i="39" s="1"/>
  <c r="O31" i="38"/>
  <c r="AJ22" i="39"/>
  <c r="AJ28" i="39" s="1"/>
  <c r="AJ31" i="38"/>
  <c r="Q22" i="39"/>
  <c r="Q28" i="39" s="1"/>
  <c r="Q31" i="38"/>
  <c r="AF22" i="39"/>
  <c r="AF28" i="39" s="1"/>
  <c r="AF31" i="38"/>
  <c r="AK24" i="39"/>
  <c r="AK30" i="39" s="1"/>
  <c r="AK29" i="38"/>
  <c r="O29" i="38"/>
  <c r="O24" i="39"/>
  <c r="O30" i="39" s="1"/>
  <c r="Z29" i="38"/>
  <c r="Z24" i="39"/>
  <c r="Z30" i="39" s="1"/>
  <c r="AC29" i="38"/>
  <c r="AC24" i="39"/>
  <c r="AC30" i="39" s="1"/>
  <c r="W29" i="38"/>
  <c r="W24" i="39"/>
  <c r="W30" i="39" s="1"/>
  <c r="AE24" i="39"/>
  <c r="AE30" i="39" s="1"/>
  <c r="AE29" i="38"/>
  <c r="Z97" i="21"/>
  <c r="Z148" i="21" s="1"/>
  <c r="N97" i="21"/>
  <c r="N148" i="21" s="1"/>
  <c r="AM97" i="21"/>
  <c r="AM148" i="21" s="1"/>
  <c r="AN97" i="21"/>
  <c r="AN148" i="21" s="1"/>
  <c r="S97" i="21"/>
  <c r="S148" i="21" s="1"/>
  <c r="X97" i="21"/>
  <c r="X148" i="21" s="1"/>
  <c r="AJ97" i="21"/>
  <c r="AJ148" i="21" s="1"/>
  <c r="AG97" i="21"/>
  <c r="AG148" i="21" s="1"/>
  <c r="Y97" i="21"/>
  <c r="Y148" i="21" s="1"/>
  <c r="AD97" i="21"/>
  <c r="AD148" i="21" s="1"/>
  <c r="K97" i="21"/>
  <c r="K148" i="21" s="1"/>
  <c r="V97" i="21"/>
  <c r="V148" i="21" s="1"/>
  <c r="J97" i="21"/>
  <c r="J148" i="21" s="1"/>
  <c r="M97" i="21"/>
  <c r="M148" i="21" s="1"/>
  <c r="W97" i="21"/>
  <c r="W148" i="21" s="1"/>
  <c r="AC97" i="21"/>
  <c r="AC148" i="21" s="1"/>
  <c r="AL97" i="21"/>
  <c r="AL148" i="21" s="1"/>
  <c r="U97" i="21"/>
  <c r="U148" i="21" s="1"/>
  <c r="AP97" i="21"/>
  <c r="AP148" i="21" s="1"/>
  <c r="AK97" i="21"/>
  <c r="AK148" i="21" s="1"/>
  <c r="AI97" i="21"/>
  <c r="AI148" i="21" s="1"/>
  <c r="P97" i="21"/>
  <c r="P148" i="21" s="1"/>
  <c r="Q97" i="21"/>
  <c r="Q148" i="21" s="1"/>
  <c r="AB97" i="21"/>
  <c r="AB148" i="21" s="1"/>
  <c r="O97" i="21"/>
  <c r="O148" i="21" s="1"/>
  <c r="AO97" i="21"/>
  <c r="AO148" i="21" s="1"/>
  <c r="AA97" i="21"/>
  <c r="AA148" i="21" s="1"/>
  <c r="AE97" i="21"/>
  <c r="AE148" i="21" s="1"/>
  <c r="T97" i="21"/>
  <c r="T148" i="21" s="1"/>
  <c r="AF97" i="21"/>
  <c r="AF148" i="21" s="1"/>
  <c r="AR97" i="21"/>
  <c r="AR148" i="21" s="1"/>
  <c r="R97" i="21"/>
  <c r="R148" i="21" s="1"/>
  <c r="AQ97" i="21"/>
  <c r="AQ148" i="21" s="1"/>
  <c r="AH97" i="21"/>
  <c r="AH148" i="21" s="1"/>
  <c r="L97" i="21"/>
  <c r="L148" i="21" s="1"/>
  <c r="H55" i="38"/>
  <c r="P22" i="39"/>
  <c r="P28" i="39" s="1"/>
  <c r="P31" i="38"/>
  <c r="AA31" i="38"/>
  <c r="AA22" i="39"/>
  <c r="AA28" i="39" s="1"/>
  <c r="T22" i="39"/>
  <c r="T28" i="39" s="1"/>
  <c r="T31" i="38"/>
  <c r="K22" i="39"/>
  <c r="K28" i="39" s="1"/>
  <c r="K31" i="38"/>
  <c r="AO22" i="39"/>
  <c r="AO28" i="39" s="1"/>
  <c r="AO31" i="38"/>
  <c r="AG24" i="39"/>
  <c r="AG30" i="39" s="1"/>
  <c r="AG29" i="38"/>
  <c r="AL29" i="38"/>
  <c r="AL24" i="39"/>
  <c r="AL30" i="39" s="1"/>
  <c r="S29" i="38"/>
  <c r="S24" i="39"/>
  <c r="S30" i="39" s="1"/>
  <c r="N24" i="39"/>
  <c r="N30" i="39" s="1"/>
  <c r="N29" i="38"/>
  <c r="Q29" i="38"/>
  <c r="Q24" i="39"/>
  <c r="Q30" i="39" s="1"/>
  <c r="V24" i="39"/>
  <c r="V30" i="39" s="1"/>
  <c r="V29" i="38"/>
  <c r="H57" i="38"/>
  <c r="H36" i="33"/>
  <c r="A4" i="15"/>
  <c r="N31" i="38"/>
  <c r="N22" i="39"/>
  <c r="N28" i="39" s="1"/>
  <c r="Z31" i="38"/>
  <c r="Z22" i="39"/>
  <c r="Z28" i="39" s="1"/>
  <c r="L31" i="38"/>
  <c r="L22" i="39"/>
  <c r="L28" i="39" s="1"/>
  <c r="S22" i="39"/>
  <c r="S28" i="39" s="1"/>
  <c r="S31" i="38"/>
  <c r="AP22" i="39"/>
  <c r="AP28" i="39" s="1"/>
  <c r="AP31" i="38"/>
  <c r="AH22" i="39"/>
  <c r="AH28" i="39" s="1"/>
  <c r="AH31" i="38"/>
  <c r="AH29" i="38"/>
  <c r="AH24" i="39"/>
  <c r="AH30" i="39" s="1"/>
  <c r="U24" i="39"/>
  <c r="U30" i="39" s="1"/>
  <c r="U29" i="38"/>
  <c r="Y29" i="38"/>
  <c r="Y24" i="39"/>
  <c r="Y30" i="39" s="1"/>
  <c r="P29" i="38"/>
  <c r="P24" i="39"/>
  <c r="P30" i="39" s="1"/>
  <c r="AD29" i="38"/>
  <c r="AD24" i="39"/>
  <c r="AD30" i="39" s="1"/>
  <c r="AB22" i="39"/>
  <c r="AB28" i="39" s="1"/>
  <c r="AB31" i="38"/>
  <c r="AI22" i="39"/>
  <c r="AI28" i="39" s="1"/>
  <c r="AI31" i="38"/>
  <c r="AQ22" i="39"/>
  <c r="AQ28" i="39" s="1"/>
  <c r="AQ31" i="38"/>
  <c r="AE22" i="39"/>
  <c r="AE28" i="39" s="1"/>
  <c r="AE31" i="38"/>
  <c r="V22" i="39"/>
  <c r="V28" i="39" s="1"/>
  <c r="V31" i="38"/>
  <c r="R22" i="39"/>
  <c r="R28" i="39" s="1"/>
  <c r="R31" i="38"/>
  <c r="R23" i="39" l="1"/>
  <c r="R29" i="39" s="1"/>
  <c r="R28" i="38"/>
  <c r="AK28" i="38"/>
  <c r="AK23" i="39"/>
  <c r="AK29" i="39" s="1"/>
  <c r="AQ23" i="39"/>
  <c r="AQ29" i="39" s="1"/>
  <c r="AQ28" i="38"/>
  <c r="AA28" i="38"/>
  <c r="AA23" i="39"/>
  <c r="AA29" i="39" s="1"/>
  <c r="AI28" i="38"/>
  <c r="AI23" i="39"/>
  <c r="AI29" i="39" s="1"/>
  <c r="W23" i="39"/>
  <c r="W29" i="39" s="1"/>
  <c r="W28" i="38"/>
  <c r="Y28" i="38"/>
  <c r="Y23" i="39"/>
  <c r="Y29" i="39" s="1"/>
  <c r="AM28" i="38"/>
  <c r="AM23" i="39"/>
  <c r="AM29" i="39" s="1"/>
  <c r="AO28" i="38"/>
  <c r="AO23" i="39"/>
  <c r="AO29" i="39" s="1"/>
  <c r="H44" i="39"/>
  <c r="H50" i="39" s="1"/>
  <c r="H36" i="39"/>
  <c r="AR28" i="38"/>
  <c r="AR23" i="39"/>
  <c r="AR29" i="39" s="1"/>
  <c r="O28" i="38"/>
  <c r="O23" i="39"/>
  <c r="O29" i="39" s="1"/>
  <c r="AP23" i="39"/>
  <c r="AP29" i="39" s="1"/>
  <c r="AP28" i="38"/>
  <c r="H155" i="21"/>
  <c r="J28" i="38"/>
  <c r="J23" i="39"/>
  <c r="J29" i="39" s="1"/>
  <c r="H154" i="21"/>
  <c r="H159" i="21" s="1"/>
  <c r="AJ28" i="38"/>
  <c r="AJ23" i="39"/>
  <c r="AJ29" i="39" s="1"/>
  <c r="Z23" i="39"/>
  <c r="Z29" i="39" s="1"/>
  <c r="Z28" i="38"/>
  <c r="H56" i="38"/>
  <c r="N28" i="38"/>
  <c r="N23" i="39"/>
  <c r="N29" i="39" s="1"/>
  <c r="AF23" i="39"/>
  <c r="AF29" i="39" s="1"/>
  <c r="AF28" i="38"/>
  <c r="AB28" i="38"/>
  <c r="AB23" i="39"/>
  <c r="AB29" i="39" s="1"/>
  <c r="U28" i="38"/>
  <c r="U23" i="39"/>
  <c r="U29" i="39" s="1"/>
  <c r="V23" i="39"/>
  <c r="V29" i="39" s="1"/>
  <c r="V28" i="38"/>
  <c r="X23" i="39"/>
  <c r="X29" i="39" s="1"/>
  <c r="X28" i="38"/>
  <c r="H54" i="38"/>
  <c r="AG28" i="38"/>
  <c r="AG23" i="39"/>
  <c r="AG29" i="39" s="1"/>
  <c r="L28" i="38"/>
  <c r="L23" i="39"/>
  <c r="L29" i="39" s="1"/>
  <c r="T28" i="38"/>
  <c r="T23" i="39"/>
  <c r="T29" i="39" s="1"/>
  <c r="Q28" i="38"/>
  <c r="Q23" i="39"/>
  <c r="Q29" i="39" s="1"/>
  <c r="AL28" i="38"/>
  <c r="AL23" i="39"/>
  <c r="AL29" i="39" s="1"/>
  <c r="K23" i="39"/>
  <c r="K29" i="39" s="1"/>
  <c r="K28" i="38"/>
  <c r="S23" i="39"/>
  <c r="S29" i="39" s="1"/>
  <c r="S28" i="38"/>
  <c r="H38" i="39"/>
  <c r="H46" i="39"/>
  <c r="A4" i="20"/>
  <c r="H39" i="33"/>
  <c r="M28" i="38"/>
  <c r="M23" i="39"/>
  <c r="M29" i="39" s="1"/>
  <c r="AH28" i="38"/>
  <c r="AH23" i="39"/>
  <c r="AH29" i="39" s="1"/>
  <c r="AE23" i="39"/>
  <c r="AE29" i="39" s="1"/>
  <c r="AE28" i="38"/>
  <c r="P28" i="38"/>
  <c r="P23" i="39"/>
  <c r="P29" i="39" s="1"/>
  <c r="AC28" i="38"/>
  <c r="AC23" i="39"/>
  <c r="AC29" i="39" s="1"/>
  <c r="AD28" i="38"/>
  <c r="AD23" i="39"/>
  <c r="AD29" i="39" s="1"/>
  <c r="AN23" i="39"/>
  <c r="AN29" i="39" s="1"/>
  <c r="AN28" i="38"/>
  <c r="A4" i="21" l="1"/>
  <c r="H37" i="33"/>
  <c r="H57" i="39"/>
  <c r="H30" i="24" s="1"/>
  <c r="H37" i="39"/>
  <c r="H45" i="39"/>
  <c r="H51" i="39" s="1"/>
  <c r="H58" i="39" s="1"/>
  <c r="H31" i="24" s="1"/>
  <c r="H53" i="38"/>
  <c r="H59" i="38" s="1"/>
  <c r="H53" i="39" l="1"/>
  <c r="H62" i="39" s="1"/>
  <c r="H60" i="38"/>
  <c r="H62" i="38"/>
  <c r="H63" i="38" s="1"/>
  <c r="H77" i="38" l="1"/>
  <c r="H78" i="38"/>
  <c r="K43" i="22" s="1"/>
  <c r="H81" i="38"/>
  <c r="N43" i="22" s="1"/>
  <c r="H80" i="38"/>
  <c r="M43" i="22" s="1"/>
  <c r="H79" i="38"/>
  <c r="L43" i="22" s="1"/>
  <c r="A4" i="39"/>
  <c r="H41" i="33"/>
  <c r="L47" i="22" l="1"/>
  <c r="L70" i="22" s="1"/>
  <c r="L78" i="22"/>
  <c r="M47" i="22"/>
  <c r="M70" i="22" s="1"/>
  <c r="M78" i="22"/>
  <c r="N47" i="22"/>
  <c r="N70" i="22" s="1"/>
  <c r="N84" i="22" s="1"/>
  <c r="N130" i="22" s="1"/>
  <c r="N78" i="22"/>
  <c r="K47" i="22"/>
  <c r="K70" i="22" s="1"/>
  <c r="K78" i="22"/>
  <c r="H83" i="38"/>
  <c r="H87" i="38" s="1"/>
  <c r="J43" i="22"/>
  <c r="J78" i="22" l="1"/>
  <c r="J47" i="22"/>
  <c r="H38" i="33"/>
  <c r="A4" i="38"/>
  <c r="M84" i="22"/>
  <c r="M130" i="22" s="1"/>
  <c r="K84" i="22"/>
  <c r="K130" i="22" s="1"/>
  <c r="L84" i="22"/>
  <c r="L130" i="22" s="1"/>
  <c r="J70" i="22" l="1"/>
  <c r="J84" i="22" s="1"/>
  <c r="J130" i="22" s="1"/>
  <c r="H49" i="22"/>
  <c r="H134" i="22" l="1"/>
  <c r="J146" i="22" s="1"/>
  <c r="H18" i="24" s="1"/>
  <c r="H23" i="24" l="1"/>
  <c r="H43" i="24" s="1"/>
  <c r="H140" i="22"/>
  <c r="H150" i="22" s="1"/>
  <c r="N146" i="22"/>
  <c r="L146" i="22"/>
  <c r="H20" i="24" s="1"/>
  <c r="K146" i="22"/>
  <c r="H19" i="24" s="1"/>
  <c r="H36" i="24" s="1"/>
  <c r="H20" i="23" s="1"/>
  <c r="M146" i="22"/>
  <c r="H21" i="24" s="1"/>
  <c r="H39" i="24" s="1"/>
  <c r="H23" i="23" s="1"/>
  <c r="H38" i="24" l="1"/>
  <c r="H22" i="23" s="1"/>
  <c r="H154" i="22"/>
  <c r="H188" i="22" s="1"/>
  <c r="H43" i="33"/>
  <c r="A4" i="24"/>
  <c r="H37" i="24"/>
  <c r="H21" i="23" s="1"/>
  <c r="H44" i="33" l="1"/>
  <c r="A4" i="33" s="1"/>
  <c r="A4" i="22"/>
  <c r="H40" i="33"/>
</calcChain>
</file>

<file path=xl/sharedStrings.xml><?xml version="1.0" encoding="utf-8"?>
<sst xmlns="http://schemas.openxmlformats.org/spreadsheetml/2006/main" count="2996" uniqueCount="796">
  <si>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</si>
  <si>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</si>
  <si>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</si>
  <si>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</si>
  <si>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</si>
  <si>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</si>
  <si>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</si>
  <si>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</si>
  <si>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</si>
  <si>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</si>
  <si>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</si>
  <si>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</si>
  <si>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</si>
  <si>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</si>
  <si>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</si>
  <si>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</si>
  <si>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</si>
  <si>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</si>
  <si>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</si>
  <si>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</si>
  <si>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</si>
  <si>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</si>
  <si>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</si>
  <si>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</si>
  <si>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</si>
  <si>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</si>
  <si>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</si>
  <si>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</si>
  <si>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</si>
  <si>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</si>
  <si>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</si>
  <si>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</si>
  <si>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</si>
  <si>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</si>
  <si>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</si>
  <si>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</si>
  <si>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</si>
  <si>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</si>
  <si>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</si>
  <si>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</si>
  <si>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</si>
  <si>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</si>
  <si>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</si>
  <si>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</si>
  <si>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</si>
  <si>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</si>
  <si>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</si>
  <si>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</si>
  <si>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</si>
  <si>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</si>
  <si>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</si>
  <si>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</si>
  <si>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</si>
  <si>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</si>
  <si>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</si>
  <si>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</si>
  <si>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</si>
  <si>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</si>
  <si>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</si>
  <si>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</si>
  <si>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</si>
  <si>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</si>
  <si>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</si>
  <si>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</si>
  <si>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</si>
  <si>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</si>
  <si>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</si>
  <si>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</si>
  <si>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</si>
  <si>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</si>
  <si>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</si>
  <si>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</si>
  <si>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</si>
  <si>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</si>
  <si>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</si>
  <si>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</si>
  <si>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</si>
  <si>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</si>
  <si>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</si>
  <si>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</si>
  <si>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</si>
  <si>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</si>
  <si>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</si>
  <si>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</si>
  <si>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</si>
  <si>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</si>
  <si>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</si>
  <si>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</si>
  <si>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</si>
  <si>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</si>
  <si>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</si>
  <si>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</si>
  <si>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</si>
  <si>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</si>
  <si>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</si>
  <si>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</si>
  <si>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</si>
  <si>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</si>
  <si>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</si>
  <si>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</si>
  <si>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</si>
  <si>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</si>
  <si>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</si>
  <si>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</si>
  <si>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</si>
  <si>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</si>
  <si>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</si>
  <si>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</si>
  <si>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</si>
  <si>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</si>
  <si>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</si>
  <si>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</si>
  <si>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</si>
  <si>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</si>
  <si>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</si>
  <si>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</si>
  <si>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</si>
  <si>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</si>
  <si>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</si>
  <si>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</si>
  <si>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</si>
  <si>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</si>
  <si>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</si>
  <si>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</si>
  <si>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</si>
  <si>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</si>
  <si>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</si>
  <si>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</si>
  <si>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</si>
  <si>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</si>
  <si>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</si>
  <si>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</si>
  <si>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</si>
  <si>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</si>
  <si>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</si>
  <si>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</si>
  <si>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</si>
  <si>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</si>
  <si>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</si>
  <si>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</si>
  <si>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</si>
  <si>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</si>
  <si>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</si>
  <si>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</si>
  <si>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</si>
  <si>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</si>
  <si>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</si>
  <si>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</si>
  <si>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</si>
  <si>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</si>
  <si>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</si>
  <si>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</si>
  <si>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</si>
  <si>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</si>
  <si>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</si>
  <si>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</si>
  <si>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</si>
  <si>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</si>
  <si>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</si>
  <si>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</si>
  <si>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</si>
  <si>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</si>
  <si>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</si>
  <si>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</si>
  <si>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</si>
  <si>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</si>
  <si>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</si>
  <si>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</si>
  <si>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</si>
  <si>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</si>
  <si>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</si>
  <si>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</si>
  <si>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</si>
  <si>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</si>
  <si>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</si>
  <si>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</si>
  <si>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</si>
  <si>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</si>
  <si>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</si>
  <si>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</si>
  <si>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</si>
  <si>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</si>
  <si>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</si>
  <si>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</si>
  <si>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</si>
  <si>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</si>
  <si>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</si>
  <si>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</si>
  <si>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</si>
  <si>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</si>
  <si>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</si>
  <si>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</si>
  <si>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</si>
  <si>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</si>
  <si>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</si>
  <si>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</si>
  <si>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</si>
  <si>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</si>
  <si>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</si>
  <si>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</si>
  <si>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</si>
  <si>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</si>
  <si>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</si>
  <si>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</si>
  <si>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</si>
  <si>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</si>
  <si>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</si>
  <si>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</si>
  <si>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</si>
  <si>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</si>
  <si>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</si>
  <si>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</si>
  <si>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</si>
  <si>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</si>
  <si>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</si>
  <si>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</si>
  <si>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</si>
  <si>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</si>
  <si>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</si>
  <si>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</si>
  <si>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</si>
  <si>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</si>
  <si>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</si>
  <si>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</si>
  <si>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</si>
  <si>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</si>
  <si>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</si>
  <si>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</si>
  <si>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</si>
  <si>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</si>
  <si>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</si>
  <si>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</si>
  <si>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</si>
  <si>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</si>
  <si>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</si>
  <si>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</si>
  <si>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</si>
  <si>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</si>
  <si>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</si>
  <si>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</si>
  <si>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</si>
  <si>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</si>
  <si>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</si>
  <si>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</si>
  <si>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</si>
  <si>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</si>
  <si>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</si>
  <si>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</si>
  <si>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</si>
  <si>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</si>
  <si>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</si>
  <si>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</si>
  <si>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</si>
  <si>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</si>
  <si>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</si>
  <si>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</si>
  <si>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</si>
  <si>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</si>
  <si>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</si>
  <si>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</si>
  <si>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</si>
  <si>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</si>
  <si>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</si>
  <si>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</si>
  <si>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</si>
  <si>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</si>
  <si>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</si>
  <si>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</si>
  <si>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</si>
  <si>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</si>
  <si>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</si>
  <si>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</si>
  <si>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</si>
  <si>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</si>
  <si>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</si>
  <si>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</si>
  <si>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</si>
  <si>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</si>
  <si>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</si>
  <si>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</si>
  <si>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</si>
  <si>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</si>
  <si>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</si>
  <si>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</si>
  <si>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</si>
  <si>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</si>
  <si>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</si>
  <si>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</si>
  <si>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</si>
  <si>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</si>
  <si>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</si>
  <si>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</si>
  <si>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</si>
  <si>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</si>
  <si>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</si>
  <si>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</si>
  <si>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</si>
  <si>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</si>
  <si>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</si>
  <si>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</si>
  <si>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</si>
  <si>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</si>
  <si>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</si>
  <si>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</si>
  <si>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</si>
  <si>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</si>
  <si>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</si>
  <si>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</si>
  <si>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</si>
  <si>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</si>
  <si>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</si>
  <si>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</si>
  <si>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</si>
  <si>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</si>
  <si>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</si>
  <si>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</si>
  <si>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</si>
  <si>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</si>
  <si>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</si>
  <si>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</si>
  <si>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</si>
  <si>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</si>
  <si>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</si>
  <si>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</si>
  <si>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</si>
  <si>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</si>
  <si>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</si>
  <si>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</si>
  <si>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</si>
  <si>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</si>
  <si>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</si>
  <si>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</si>
  <si>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</si>
  <si>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</si>
  <si>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</si>
  <si>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</si>
  <si>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</si>
  <si>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</si>
  <si>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</si>
  <si>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</si>
  <si>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</si>
  <si>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</si>
  <si>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</si>
  <si>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</si>
  <si>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</si>
  <si>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</si>
  <si>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</si>
  <si>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</si>
  <si>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</si>
  <si>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</si>
  <si>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</si>
  <si>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</si>
  <si>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</si>
  <si>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</si>
  <si>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</si>
  <si>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</si>
  <si>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</si>
  <si>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</si>
  <si>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</si>
  <si>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</si>
  <si>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</si>
  <si>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</si>
  <si>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</si>
  <si>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</si>
  <si>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</si>
  <si>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</si>
  <si>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</si>
  <si>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</si>
  <si>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</si>
  <si>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</si>
  <si>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</si>
  <si>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</si>
  <si>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</si>
  <si>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</si>
  <si>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</si>
  <si>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</si>
  <si>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</si>
  <si>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</si>
  <si>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</si>
  <si>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</si>
  <si>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</si>
  <si>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</si>
  <si>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</si>
  <si>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</si>
  <si>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</si>
  <si>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</si>
  <si>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</si>
  <si>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</si>
  <si>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</si>
  <si>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</si>
  <si>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</si>
  <si>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</si>
  <si>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</si>
  <si>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</si>
  <si>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</si>
  <si>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</si>
  <si>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</si>
  <si>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</si>
  <si>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</si>
  <si>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</si>
  <si>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</si>
  <si>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</si>
  <si>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</si>
  <si>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</si>
  <si>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</si>
  <si>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</si>
  <si>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</si>
  <si>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</si>
  <si>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</si>
  <si>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</si>
  <si>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</si>
  <si>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</si>
  <si>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</si>
  <si>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</si>
  <si>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</si>
  <si>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</si>
  <si>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</si>
  <si>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</si>
  <si>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</si>
  <si>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</si>
  <si>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</si>
  <si>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</si>
  <si>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</si>
  <si>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</si>
  <si>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</si>
  <si>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</si>
  <si>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</si>
  <si>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</si>
  <si>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</si>
  <si>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</si>
  <si>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</si>
  <si>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</si>
  <si>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</si>
  <si>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</si>
  <si>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</si>
  <si>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</si>
  <si>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</si>
  <si>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</si>
  <si>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</si>
  <si>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</si>
  <si>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</si>
  <si>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</si>
  <si>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</si>
  <si>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</si>
  <si>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</si>
  <si>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</si>
  <si>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</si>
  <si>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</si>
  <si>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</si>
  <si>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</si>
  <si>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</si>
  <si>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</si>
  <si>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</si>
  <si>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</si>
  <si>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</si>
  <si>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</si>
  <si>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</si>
  <si>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</si>
  <si>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</si>
  <si>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</si>
  <si>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</si>
  <si>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</si>
  <si>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</si>
  <si>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</si>
  <si>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</si>
  <si>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</si>
  <si>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</si>
  <si>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</si>
  <si>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</si>
  <si>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</si>
  <si>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</si>
  <si>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</si>
  <si>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</si>
  <si>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</si>
  <si>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</si>
  <si>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</si>
  <si>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</si>
  <si>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</si>
  <si>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</si>
  <si>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</si>
  <si>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</si>
  <si>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</si>
  <si>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</si>
  <si>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</si>
  <si>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</si>
  <si>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</si>
  <si>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</si>
  <si>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</si>
  <si>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</si>
  <si>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</si>
  <si>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</si>
  <si>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</si>
  <si>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</si>
  <si>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</si>
  <si>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</si>
  <si>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</si>
  <si>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</si>
  <si>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</si>
  <si>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</si>
  <si>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</si>
  <si>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</si>
  <si>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</si>
  <si>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</si>
  <si>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</si>
  <si>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</si>
  <si>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</si>
  <si>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</si>
  <si>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</si>
  <si>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</si>
  <si>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</si>
  <si>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</si>
  <si>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</si>
  <si>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</si>
  <si>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</si>
  <si>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</si>
  <si>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</si>
  <si>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</si>
  <si>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</si>
  <si>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</si>
  <si>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</si>
  <si>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</si>
  <si>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</si>
  <si>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</si>
  <si>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</si>
  <si>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</si>
  <si>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</si>
  <si>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</si>
  <si>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</si>
  <si>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</si>
  <si>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</si>
  <si>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</si>
  <si>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</si>
  <si>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</si>
  <si>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</si>
  <si>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</si>
  <si>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</si>
  <si>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</si>
  <si>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</si>
  <si>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</si>
  <si>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</si>
  <si>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</si>
  <si>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</si>
  <si>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</si>
  <si>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</si>
  <si>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</si>
  <si>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</si>
  <si>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</si>
  <si>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</si>
  <si>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</si>
  <si>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</si>
  <si>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</si>
  <si>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</si>
  <si>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</si>
  <si>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</si>
  <si>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</si>
  <si>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</si>
  <si>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</si>
  <si>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</si>
  <si>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</si>
  <si>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</si>
  <si>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</si>
  <si>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</si>
  <si>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</si>
  <si>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</si>
  <si>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data version name]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</si>
  <si>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</si>
  <si>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</si>
  <si>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</si>
  <si>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</si>
  <si>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</si>
  <si>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</si>
  <si>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</si>
  <si>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</si>
  <si>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</si>
  <si>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</si>
  <si>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</si>
  <si>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</si>
  <si>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</si>
  <si>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</si>
  <si>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</si>
  <si>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</si>
  <si>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</si>
  <si>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</si>
  <si>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</si>
  <si>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</si>
  <si>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</si>
  <si>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</si>
  <si>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</si>
  <si>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</si>
  <si>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</si>
  <si>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</si>
  <si>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</si>
  <si>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</si>
  <si>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</si>
  <si>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</si>
  <si>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</si>
  <si>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</si>
  <si>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</si>
  <si>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</si>
  <si>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</si>
  <si>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</si>
  <si>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</si>
  <si>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</si>
  <si>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</si>
  <si>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</si>
  <si>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</si>
  <si>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</si>
  <si>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</si>
  <si>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</si>
  <si>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</si>
  <si>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</si>
  <si>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</si>
  <si>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</si>
  <si>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</si>
  <si>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</si>
  <si>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</si>
  <si>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</si>
  <si>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</si>
  <si>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</si>
  <si>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</si>
  <si>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</si>
  <si>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</si>
  <si>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</si>
  <si>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</si>
  <si>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</si>
  <si>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</si>
  <si>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</si>
  <si>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</si>
  <si>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</si>
  <si>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</si>
  <si>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</si>
  <si>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</si>
  <si>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</si>
  <si>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</si>
  <si>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</si>
  <si>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</si>
  <si>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</si>
  <si>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</si>
  <si>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</si>
  <si>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</si>
  <si>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</si>
  <si>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</si>
  <si>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</si>
  <si>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</si>
  <si>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</si>
  <si>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</si>
  <si>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</si>
  <si>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</si>
  <si>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</si>
  <si>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</si>
  <si>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</si>
  <si>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</si>
  <si>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</si>
  <si>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</si>
  <si>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</si>
  <si>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</si>
  <si>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</si>
  <si>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</si>
  <si>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</si>
  <si>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</si>
  <si>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</si>
  <si>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</si>
  <si>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</si>
  <si>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</si>
  <si>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</si>
  <si>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</si>
  <si>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</si>
  <si>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</si>
  <si>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</si>
  <si>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</si>
  <si>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</si>
  <si>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</si>
  <si>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</si>
  <si>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</si>
  <si>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</si>
  <si>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</si>
  <si>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</si>
  <si>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</si>
  <si>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</si>
  <si>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</si>
  <si>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</si>
  <si>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</si>
  <si>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</si>
  <si>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</si>
  <si>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</si>
  <si>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</si>
  <si>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</si>
  <si>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</si>
  <si>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</si>
  <si>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</si>
  <si>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</si>
  <si>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</si>
  <si>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</si>
  <si>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</si>
  <si>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</si>
  <si>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</si>
  <si>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</si>
  <si>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</si>
  <si>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</si>
  <si>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</si>
  <si>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</si>
  <si>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</si>
  <si>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</si>
  <si>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</si>
  <si>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</si>
  <si>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</si>
  <si>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</si>
  <si>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</si>
  <si>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</si>
  <si>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</si>
  <si>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</si>
  <si>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</si>
  <si>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</si>
  <si>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</si>
  <si>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</si>
  <si>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</si>
  <si>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</si>
  <si>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</si>
  <si>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</si>
  <si>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</si>
  <si>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</si>
  <si>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</si>
  <si>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</si>
  <si>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</si>
  <si>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</si>
  <si>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</si>
  <si>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</si>
  <si>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</si>
  <si>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</si>
  <si>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</si>
  <si>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</si>
  <si>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</si>
  <si>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</si>
  <si>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</si>
  <si>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</si>
  <si>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</si>
  <si>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</si>
  <si>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</si>
  <si>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</si>
  <si>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</si>
  <si>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</si>
  <si>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</si>
  <si>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</si>
  <si>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</si>
  <si>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</si>
  <si>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</si>
  <si>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</si>
  <si>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</si>
  <si>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</si>
  <si>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</si>
  <si>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</si>
  <si>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</si>
  <si>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</si>
  <si>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</si>
  <si>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</si>
  <si>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</si>
  <si>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</si>
  <si>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</si>
  <si>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</si>
  <si>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</si>
  <si>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</si>
  <si>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</si>
  <si>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</si>
  <si>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</si>
  <si>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</si>
  <si>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</si>
  <si>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</si>
  <si>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</si>
  <si>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</si>
  <si>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</si>
  <si>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</si>
  <si>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</si>
  <si>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</si>
  <si>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</si>
  <si>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</si>
  <si>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</si>
  <si>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</si>
  <si>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</si>
  <si>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</si>
  <si>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</si>
  <si>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</si>
  <si>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</si>
  <si>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</si>
  <si>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</si>
  <si>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</si>
  <si>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</si>
  <si>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</si>
  <si>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</si>
  <si>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</si>
  <si>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</si>
  <si>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 xml:space="preserve">Release for charge setting. Cover sheet and version control updated only. </t>
  </si>
  <si>
    <t>Attachment A_2025-26 Charging Methodologies Pre-Release (shared on 09/10/2023)</t>
  </si>
  <si>
    <t>Release for 2026/27 charge setting</t>
  </si>
  <si>
    <t>2026/27</t>
  </si>
  <si>
    <t>Attachment A_2026-27 Charging Methodologies Pre-Release (shared on 03/10/2024)</t>
  </si>
  <si>
    <t>NGED South Wales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</si>
</sst>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9C9C9"/>
    <pageSetUpPr fitToPage="1"/>
  </sheetPr>
  <dimension ref="A1:E46"/>
  <sheetViews>
    <sheetView showGridLines="0" showRowColHeaders="0" zoomScale="80" zoomScaleNormal="80" workbookViewId="0">
      <selection activeCell="D22" sqref="D22"/>
    </sheetView>
  </sheetViews>
  <sheetFormatPr defaultColWidth="0" defaultRowHeight="15" customHeight="1" x14ac:dyDescent="0.25"/>
  <cols>
    <col min="1" max="1" width="2.85546875" customWidth="1"/>
    <col min="2" max="2" width="22.85546875" customWidth="1"/>
    <col min="3" max="3" width="2.85546875" customWidth="1"/>
    <col min="4" max="4" width="100.42578125" customWidth="1"/>
    <col min="5" max="5" width="2.85546875" customWidth="1"/>
    <col min="6" max="16384" width="9.140625" hidden="1"/>
  </cols>
  <sheetData>
    <row r="1" spans="2:4" ht="15" customHeight="1" x14ac:dyDescent="0.25">
      <c r="B1" s="31"/>
    </row>
    <row r="2" spans="2:4" ht="28.5" x14ac:dyDescent="0.25">
      <c r="B2" s="31"/>
      <c r="D2" s="32" t="s">
        <v>0</v>
      </c>
    </row>
    <row r="3" spans="2:4" ht="15" customHeight="1" x14ac:dyDescent="0.25">
      <c r="B3" s="31"/>
    </row>
    <row r="4" spans="2:4" ht="21" x14ac:dyDescent="0.25">
      <c r="B4" s="31"/>
      <c r="D4" s="33" t="s">
        <v>792</v>
      </c>
    </row>
    <row r="5" spans="2:4" x14ac:dyDescent="0.25">
      <c r="B5" s="31"/>
    </row>
    <row r="6" spans="2:4" x14ac:dyDescent="0.25">
      <c r="B6" s="34" t="str">
        <f>'Version control'!F7</f>
        <v>Model date:</v>
      </c>
      <c r="D6" s="35">
        <f>'Version control'!H7</f>
        <v>45590</v>
      </c>
    </row>
    <row r="7" spans="2:4" ht="15" customHeight="1" x14ac:dyDescent="0.25">
      <c r="B7" s="31"/>
    </row>
    <row r="8" spans="2:4" ht="15" customHeight="1" x14ac:dyDescent="0.2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25">
      <c r="B9" s="31"/>
    </row>
    <row r="10" spans="2:4" ht="15" customHeight="1" x14ac:dyDescent="0.2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25">
      <c r="B11" s="31"/>
    </row>
    <row r="12" spans="2:4" ht="15" customHeight="1" x14ac:dyDescent="0.25">
      <c r="B12" s="34" t="str">
        <f>'Version control'!F13</f>
        <v>DCUSA text version:</v>
      </c>
      <c r="D12" s="36" t="str">
        <f>'Version control'!H13</f>
        <v>Attachment A_2026-27 Charging Methodologies Pre-Release (shared on 03/10/2024)</v>
      </c>
    </row>
    <row r="13" spans="2:4" ht="15" customHeight="1" x14ac:dyDescent="0.25">
      <c r="B13" s="34"/>
      <c r="D13" s="36"/>
    </row>
    <row r="14" spans="2:4" ht="15" customHeight="1" x14ac:dyDescent="0.2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25">
      <c r="B15" s="31"/>
    </row>
    <row r="16" spans="2:4" ht="30" x14ac:dyDescent="0.25">
      <c r="B16" s="34" t="s">
        <v>4</v>
      </c>
      <c r="D16" s="37" t="s">
        <v>743</v>
      </c>
    </row>
    <row r="17" spans="2:4" x14ac:dyDescent="0.25">
      <c r="B17" s="31"/>
      <c r="D17" s="37" t="s">
        <v>713</v>
      </c>
    </row>
    <row r="18" spans="2:4" x14ac:dyDescent="0.25">
      <c r="B18" s="31"/>
    </row>
    <row r="19" spans="2:4" ht="15" customHeight="1" x14ac:dyDescent="0.25">
      <c r="B19" s="34" t="s">
        <v>1</v>
      </c>
      <c r="D19" s="28" t="s">
        <v>793</v>
      </c>
    </row>
    <row r="20" spans="2:4" ht="15" customHeight="1" x14ac:dyDescent="0.25">
      <c r="B20" s="31"/>
    </row>
    <row r="21" spans="2:4" ht="15" customHeight="1" x14ac:dyDescent="0.25">
      <c r="B21" s="34" t="s">
        <v>2</v>
      </c>
      <c r="D21" s="3" t="s">
        <v>795</v>
      </c>
    </row>
    <row r="22" spans="2:4" ht="15" customHeight="1" x14ac:dyDescent="0.25">
      <c r="B22" s="31"/>
    </row>
    <row r="23" spans="2:4" ht="15" customHeight="1" x14ac:dyDescent="0.25">
      <c r="B23" s="34" t="s">
        <v>3</v>
      </c>
      <c r="D23" s="3" t="s">
        <v>564</v>
      </c>
    </row>
    <row r="24" spans="2:4" ht="15" customHeight="1" x14ac:dyDescent="0.25">
      <c r="B24" s="31"/>
    </row>
    <row r="25" spans="2:4" ht="30" customHeight="1" x14ac:dyDescent="0.25">
      <c r="B25" s="34" t="s">
        <v>11</v>
      </c>
      <c r="D25" s="3" t="s">
        <v>565</v>
      </c>
    </row>
    <row r="26" spans="2:4" ht="15" customHeight="1" x14ac:dyDescent="0.25">
      <c r="B26" s="31"/>
    </row>
    <row r="27" spans="2:4" ht="15" customHeight="1" x14ac:dyDescent="0.25">
      <c r="B27" s="34" t="s">
        <v>5</v>
      </c>
    </row>
    <row r="28" spans="2:4" ht="15" customHeight="1" x14ac:dyDescent="0.25">
      <c r="B28" s="38" t="s">
        <v>6</v>
      </c>
      <c r="C28" s="39"/>
      <c r="D28" s="39" t="s">
        <v>7</v>
      </c>
    </row>
    <row r="29" spans="2:4" x14ac:dyDescent="0.25">
      <c r="B29" s="40"/>
      <c r="C29" s="41"/>
      <c r="D29" s="41" t="s">
        <v>9</v>
      </c>
    </row>
    <row r="30" spans="2:4" x14ac:dyDescent="0.25">
      <c r="B30" s="4" t="s">
        <v>265</v>
      </c>
      <c r="D30" t="s">
        <v>8</v>
      </c>
    </row>
    <row r="31" spans="2:4" x14ac:dyDescent="0.25">
      <c r="B31" s="5" t="s">
        <v>265</v>
      </c>
      <c r="D31" t="s">
        <v>264</v>
      </c>
    </row>
    <row r="32" spans="2:4" x14ac:dyDescent="0.25">
      <c r="B32" s="6" t="s">
        <v>265</v>
      </c>
      <c r="D32" t="s">
        <v>511</v>
      </c>
    </row>
    <row r="33" spans="2:4" x14ac:dyDescent="0.25">
      <c r="B33" s="42" t="s">
        <v>265</v>
      </c>
      <c r="D33" t="s">
        <v>10</v>
      </c>
    </row>
    <row r="34" spans="2:4" x14ac:dyDescent="0.25">
      <c r="B34" s="43" t="s">
        <v>265</v>
      </c>
      <c r="D34" t="s">
        <v>478</v>
      </c>
    </row>
    <row r="35" spans="2:4" x14ac:dyDescent="0.25">
      <c r="B35" s="44" t="s">
        <v>265</v>
      </c>
      <c r="D35" t="s">
        <v>479</v>
      </c>
    </row>
    <row r="36" spans="2:4" x14ac:dyDescent="0.25">
      <c r="B36" s="45" t="s">
        <v>265</v>
      </c>
      <c r="D36" t="s">
        <v>494</v>
      </c>
    </row>
    <row r="37" spans="2:4" x14ac:dyDescent="0.25">
      <c r="B37" s="46" t="s">
        <v>477</v>
      </c>
      <c r="D37" t="s">
        <v>480</v>
      </c>
    </row>
    <row r="38" spans="2:4" ht="15" customHeight="1" x14ac:dyDescent="0.25">
      <c r="B38" s="47" t="s">
        <v>477</v>
      </c>
      <c r="D38" t="s">
        <v>481</v>
      </c>
    </row>
    <row r="39" spans="2:4" ht="15" customHeight="1" x14ac:dyDescent="0.25">
      <c r="B39" s="39" t="s">
        <v>477</v>
      </c>
      <c r="D39" t="s">
        <v>482</v>
      </c>
    </row>
    <row r="40" spans="2:4" ht="15" customHeight="1" x14ac:dyDescent="0.25">
      <c r="B40" s="48" t="s">
        <v>477</v>
      </c>
      <c r="D40" t="s">
        <v>507</v>
      </c>
    </row>
    <row r="41" spans="2:4" ht="15" customHeight="1" x14ac:dyDescent="0.25">
      <c r="B41" s="49" t="s">
        <v>477</v>
      </c>
      <c r="D41" t="s">
        <v>508</v>
      </c>
    </row>
    <row r="42" spans="2:4" ht="15" customHeight="1" x14ac:dyDescent="0.25">
      <c r="B42" s="50" t="s">
        <v>477</v>
      </c>
      <c r="D42" t="s">
        <v>509</v>
      </c>
    </row>
    <row r="43" spans="2:4" ht="15" customHeight="1" x14ac:dyDescent="0.25">
      <c r="B43" s="51" t="s">
        <v>506</v>
      </c>
      <c r="D43" t="s">
        <v>510</v>
      </c>
    </row>
    <row r="44" spans="2:4" ht="15" customHeight="1" x14ac:dyDescent="0.25">
      <c r="B44" s="52" t="s">
        <v>506</v>
      </c>
      <c r="D44" t="s">
        <v>489</v>
      </c>
    </row>
    <row r="45" spans="2:4" ht="15" customHeight="1" x14ac:dyDescent="0.25">
      <c r="B45" s="53" t="s">
        <v>506</v>
      </c>
      <c r="D45" t="s">
        <v>490</v>
      </c>
    </row>
    <row r="46" spans="2:4" ht="15" customHeight="1" x14ac:dyDescent="0.25">
      <c r="B46" s="54" t="s">
        <v>506</v>
      </c>
      <c r="C46" s="55"/>
      <c r="D46" s="55" t="s">
        <v>491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9C9C9"/>
  </sheetPr>
  <dimension ref="A1:M61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85546875" customWidth="1"/>
    <col min="6" max="6" width="20.85546875" customWidth="1"/>
    <col min="7" max="7" width="22.85546875" customWidth="1"/>
    <col min="8" max="8" width="24.140625" customWidth="1"/>
    <col min="9" max="9" width="30.85546875" customWidth="1"/>
    <col min="10" max="10" width="20.85546875" customWidth="1"/>
    <col min="11" max="11" width="10.85546875" customWidth="1"/>
    <col min="12" max="12" width="82.85546875" customWidth="1"/>
    <col min="13" max="13" width="2.85546875" customWidth="1"/>
    <col min="14" max="16384" width="9.140625" hidden="1"/>
  </cols>
  <sheetData>
    <row r="1" spans="1:13" s="1" customFormat="1" x14ac:dyDescent="0.2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25">
      <c r="A2" s="56" t="str">
        <f>Cover!D21&amp;" - "&amp;Cover!D23</f>
        <v>NGED South Wales - [enter data version name]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8" t="str">
        <f>H44 &amp; IF(H44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2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2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25">
      <c r="A7" s="60"/>
      <c r="B7" s="60"/>
      <c r="C7" s="60"/>
      <c r="D7" s="60"/>
      <c r="E7" s="60"/>
      <c r="F7" s="60" t="s">
        <v>13</v>
      </c>
      <c r="H7" s="64">
        <f>LOOKUP(2,1/(F20:F31&lt;&gt;""),F20:F31)</f>
        <v>45590</v>
      </c>
      <c r="I7" s="60"/>
      <c r="J7" s="60"/>
      <c r="K7" s="60"/>
      <c r="L7" s="60"/>
    </row>
    <row r="8" spans="1:13" x14ac:dyDescent="0.2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25">
      <c r="A9" s="60"/>
      <c r="B9" s="60"/>
      <c r="C9" s="60"/>
      <c r="D9" s="60"/>
      <c r="E9" s="60"/>
      <c r="F9" s="60" t="s">
        <v>485</v>
      </c>
      <c r="H9" s="65" t="str">
        <f>LOOKUP(2,1/(G20:G31&lt;&gt;""),G20:G31)</f>
        <v>Release for charge setting</v>
      </c>
      <c r="I9" s="60"/>
      <c r="J9" s="60"/>
      <c r="K9" s="60"/>
      <c r="L9" s="60"/>
    </row>
    <row r="10" spans="1:13" x14ac:dyDescent="0.2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25">
      <c r="A11" s="60"/>
      <c r="B11" s="60"/>
      <c r="C11" s="60"/>
      <c r="D11" s="60"/>
      <c r="E11" s="60"/>
      <c r="F11" s="60" t="s">
        <v>738</v>
      </c>
      <c r="H11" s="66">
        <f>LOOKUP(2,1/(H20:H31&lt;&gt;""),H20:H31)</f>
        <v>5</v>
      </c>
      <c r="I11" s="60"/>
      <c r="J11" s="60"/>
      <c r="K11" s="60"/>
      <c r="L11" s="60"/>
    </row>
    <row r="12" spans="1:13" x14ac:dyDescent="0.2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25">
      <c r="A13" s="60"/>
      <c r="B13" s="60"/>
      <c r="C13" s="60"/>
      <c r="D13" s="60"/>
      <c r="E13" s="60"/>
      <c r="F13" s="60" t="s">
        <v>613</v>
      </c>
      <c r="H13" s="65" t="str">
        <f>LOOKUP(2,1/(I20:I31&lt;&gt;""),I20:I31)</f>
        <v>Attachment A_2026-27 Charging Methodologies Pre-Release (shared on 03/10/2024)</v>
      </c>
      <c r="I13" s="63"/>
      <c r="J13" s="63"/>
      <c r="K13" s="60"/>
      <c r="L13" s="60"/>
    </row>
    <row r="14" spans="1:13" x14ac:dyDescent="0.2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25">
      <c r="A15" s="60"/>
      <c r="B15" s="60"/>
      <c r="C15" s="60"/>
      <c r="D15" s="60"/>
      <c r="E15" s="60"/>
      <c r="F15" s="67" t="s">
        <v>614</v>
      </c>
      <c r="H15" s="64" t="str">
        <f>LOOKUP(2,1/(J20:J31&lt;&gt;""),J20:J31)</f>
        <v>Schedule 29</v>
      </c>
      <c r="I15" s="63"/>
      <c r="J15" s="63"/>
      <c r="K15" s="60"/>
      <c r="L15" s="60"/>
    </row>
    <row r="16" spans="1:13" x14ac:dyDescent="0.2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2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740</v>
      </c>
      <c r="I19" s="70" t="s">
        <v>610</v>
      </c>
      <c r="J19" s="70" t="s">
        <v>611</v>
      </c>
      <c r="K19" s="70" t="s">
        <v>17</v>
      </c>
      <c r="L19" s="70" t="s">
        <v>18</v>
      </c>
    </row>
    <row r="20" spans="1:12" ht="30" x14ac:dyDescent="0.25">
      <c r="A20" s="60"/>
      <c r="B20" s="60"/>
      <c r="C20" s="60"/>
      <c r="D20" s="60"/>
      <c r="E20" s="60"/>
      <c r="F20" s="3">
        <v>43250</v>
      </c>
      <c r="G20" s="3" t="s">
        <v>714</v>
      </c>
      <c r="H20" s="7">
        <v>1</v>
      </c>
      <c r="I20" s="3" t="s">
        <v>430</v>
      </c>
      <c r="J20" s="3" t="s">
        <v>715</v>
      </c>
      <c r="K20" s="3" t="s">
        <v>566</v>
      </c>
      <c r="L20" s="3" t="s">
        <v>513</v>
      </c>
    </row>
    <row r="21" spans="1:12" ht="30" x14ac:dyDescent="0.25">
      <c r="A21" s="60"/>
      <c r="B21" s="60"/>
      <c r="C21" s="60"/>
      <c r="D21" s="60"/>
      <c r="E21" s="60"/>
      <c r="F21" s="3">
        <v>43301</v>
      </c>
      <c r="G21" s="3" t="s">
        <v>714</v>
      </c>
      <c r="H21" s="7">
        <v>2</v>
      </c>
      <c r="I21" s="3" t="s">
        <v>724</v>
      </c>
      <c r="J21" s="3" t="s">
        <v>715</v>
      </c>
      <c r="K21" s="3" t="s">
        <v>566</v>
      </c>
      <c r="L21" s="3" t="s">
        <v>725</v>
      </c>
    </row>
    <row r="22" spans="1:12" ht="30" x14ac:dyDescent="0.25">
      <c r="A22" s="60"/>
      <c r="B22" s="60"/>
      <c r="C22" s="60"/>
      <c r="D22" s="60"/>
      <c r="E22" s="60"/>
      <c r="F22" s="3">
        <v>43341</v>
      </c>
      <c r="G22" s="28" t="s">
        <v>714</v>
      </c>
      <c r="H22" s="7">
        <v>3</v>
      </c>
      <c r="I22" s="28" t="s">
        <v>731</v>
      </c>
      <c r="J22" s="28" t="s">
        <v>715</v>
      </c>
      <c r="K22" s="28" t="s">
        <v>566</v>
      </c>
      <c r="L22" s="28" t="s">
        <v>742</v>
      </c>
    </row>
    <row r="23" spans="1:12" ht="45" x14ac:dyDescent="0.25">
      <c r="A23" s="60"/>
      <c r="B23" s="60"/>
      <c r="C23" s="60"/>
      <c r="D23" s="60"/>
      <c r="E23" s="60"/>
      <c r="F23" s="3">
        <v>43389</v>
      </c>
      <c r="G23" s="3" t="s">
        <v>737</v>
      </c>
      <c r="H23" s="7">
        <v>3</v>
      </c>
      <c r="I23" s="28" t="s">
        <v>739</v>
      </c>
      <c r="J23" s="28" t="s">
        <v>715</v>
      </c>
      <c r="K23" s="28" t="s">
        <v>566</v>
      </c>
      <c r="L23" s="28" t="s">
        <v>741</v>
      </c>
    </row>
    <row r="24" spans="1:12" ht="60" x14ac:dyDescent="0.25">
      <c r="A24" s="60"/>
      <c r="B24" s="60"/>
      <c r="C24" s="60"/>
      <c r="D24" s="60"/>
      <c r="E24" s="60"/>
      <c r="F24" s="3">
        <v>43777</v>
      </c>
      <c r="G24" s="3" t="s">
        <v>737</v>
      </c>
      <c r="H24" s="7">
        <v>4</v>
      </c>
      <c r="I24" s="3" t="s">
        <v>744</v>
      </c>
      <c r="J24" s="28" t="s">
        <v>715</v>
      </c>
      <c r="K24" s="28" t="s">
        <v>566</v>
      </c>
      <c r="L24" s="28" t="s">
        <v>741</v>
      </c>
    </row>
    <row r="25" spans="1:12" ht="60" x14ac:dyDescent="0.25">
      <c r="A25" s="60"/>
      <c r="B25" s="60"/>
      <c r="C25" s="60"/>
      <c r="D25" s="60"/>
      <c r="E25" s="60"/>
      <c r="F25" s="3">
        <v>44141</v>
      </c>
      <c r="G25" s="3" t="s">
        <v>737</v>
      </c>
      <c r="H25" s="7">
        <v>4</v>
      </c>
      <c r="I25" s="3" t="s">
        <v>751</v>
      </c>
      <c r="J25" s="28" t="s">
        <v>715</v>
      </c>
      <c r="K25" s="28" t="s">
        <v>566</v>
      </c>
      <c r="L25" s="28" t="s">
        <v>752</v>
      </c>
    </row>
    <row r="26" spans="1:12" ht="60" x14ac:dyDescent="0.25">
      <c r="A26" s="60"/>
      <c r="B26" s="60"/>
      <c r="C26" s="60"/>
      <c r="D26" s="60"/>
      <c r="E26" s="60"/>
      <c r="F26" s="3">
        <v>44522</v>
      </c>
      <c r="G26" s="3" t="s">
        <v>737</v>
      </c>
      <c r="H26" s="7">
        <v>4</v>
      </c>
      <c r="I26" s="3" t="s">
        <v>753</v>
      </c>
      <c r="J26" s="28" t="s">
        <v>715</v>
      </c>
      <c r="K26" s="28" t="s">
        <v>566</v>
      </c>
      <c r="L26" s="28" t="s">
        <v>754</v>
      </c>
    </row>
    <row r="27" spans="1:12" ht="45" customHeight="1" x14ac:dyDescent="0.25">
      <c r="A27" s="60"/>
      <c r="B27" s="60"/>
      <c r="C27" s="60"/>
      <c r="D27" s="60"/>
      <c r="E27" s="60"/>
      <c r="F27" s="3">
        <v>44627</v>
      </c>
      <c r="G27" s="3" t="s">
        <v>714</v>
      </c>
      <c r="H27" s="7">
        <v>4</v>
      </c>
      <c r="I27" s="3" t="s">
        <v>786</v>
      </c>
      <c r="J27" s="28" t="s">
        <v>715</v>
      </c>
      <c r="K27" s="28" t="s">
        <v>566</v>
      </c>
      <c r="L27" s="3" t="s">
        <v>785</v>
      </c>
    </row>
    <row r="28" spans="1:12" ht="45" x14ac:dyDescent="0.25">
      <c r="A28" s="60"/>
      <c r="B28" s="60"/>
      <c r="C28" s="60"/>
      <c r="D28" s="60"/>
      <c r="E28" s="60"/>
      <c r="F28" s="3">
        <v>44861</v>
      </c>
      <c r="G28" s="3" t="s">
        <v>737</v>
      </c>
      <c r="H28" s="7">
        <v>5</v>
      </c>
      <c r="I28" s="3" t="s">
        <v>787</v>
      </c>
      <c r="J28" s="3" t="s">
        <v>715</v>
      </c>
      <c r="K28" s="3" t="s">
        <v>566</v>
      </c>
      <c r="L28" s="3" t="s">
        <v>788</v>
      </c>
    </row>
    <row r="29" spans="1:12" ht="45" x14ac:dyDescent="0.25">
      <c r="A29" s="60"/>
      <c r="B29" s="60"/>
      <c r="C29" s="60"/>
      <c r="D29" s="60"/>
      <c r="E29" s="60"/>
      <c r="F29" s="3">
        <v>45236</v>
      </c>
      <c r="G29" s="3" t="s">
        <v>737</v>
      </c>
      <c r="H29" s="7">
        <v>5</v>
      </c>
      <c r="I29" s="3" t="s">
        <v>791</v>
      </c>
      <c r="J29" s="3" t="s">
        <v>715</v>
      </c>
      <c r="K29" s="3" t="s">
        <v>566</v>
      </c>
      <c r="L29" s="3" t="s">
        <v>790</v>
      </c>
    </row>
    <row r="30" spans="1:12" ht="45" x14ac:dyDescent="0.25">
      <c r="A30" s="60"/>
      <c r="B30" s="60"/>
      <c r="C30" s="60"/>
      <c r="D30" s="60"/>
      <c r="E30" s="60"/>
      <c r="F30" s="3">
        <v>45590</v>
      </c>
      <c r="G30" s="3" t="s">
        <v>737</v>
      </c>
      <c r="H30" s="7">
        <v>5</v>
      </c>
      <c r="I30" s="3" t="s">
        <v>794</v>
      </c>
      <c r="J30" s="3" t="s">
        <v>715</v>
      </c>
      <c r="K30" s="3" t="s">
        <v>566</v>
      </c>
      <c r="L30" s="3" t="s">
        <v>790</v>
      </c>
    </row>
    <row r="31" spans="1:12" x14ac:dyDescent="0.25">
      <c r="A31" s="60"/>
      <c r="B31" s="60"/>
      <c r="C31" s="60"/>
      <c r="D31" s="60"/>
      <c r="E31" s="60"/>
      <c r="F31" s="3"/>
      <c r="G31" s="3"/>
      <c r="H31" s="7"/>
      <c r="I31" s="3"/>
      <c r="J31" s="3"/>
      <c r="K31" s="3"/>
      <c r="L31" s="3"/>
    </row>
    <row r="33" spans="2:12" x14ac:dyDescent="0.25">
      <c r="B33" s="68" t="s">
        <v>20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5" spans="2:12" x14ac:dyDescent="0.25">
      <c r="E35" s="71" t="s">
        <v>21</v>
      </c>
    </row>
    <row r="36" spans="2:12" x14ac:dyDescent="0.25">
      <c r="F36" s="41" t="s">
        <v>22</v>
      </c>
      <c r="G36" s="41" t="s">
        <v>231</v>
      </c>
      <c r="H36" s="72">
        <f>MEAV!H147</f>
        <v>0</v>
      </c>
    </row>
    <row r="37" spans="2:12" x14ac:dyDescent="0.25">
      <c r="F37" t="s">
        <v>23</v>
      </c>
      <c r="G37" t="s">
        <v>231</v>
      </c>
      <c r="H37" s="73">
        <f>Expenditure!H159</f>
        <v>0</v>
      </c>
    </row>
    <row r="38" spans="2:12" x14ac:dyDescent="0.25">
      <c r="F38" t="s">
        <v>311</v>
      </c>
      <c r="G38" t="s">
        <v>231</v>
      </c>
      <c r="H38" s="73">
        <f>Expensed!H87</f>
        <v>0</v>
      </c>
    </row>
    <row r="39" spans="2:12" x14ac:dyDescent="0.25">
      <c r="F39" t="s">
        <v>24</v>
      </c>
      <c r="G39" t="s">
        <v>231</v>
      </c>
      <c r="H39" s="73">
        <f>Capitalised!H67</f>
        <v>0</v>
      </c>
    </row>
    <row r="40" spans="2:12" x14ac:dyDescent="0.25">
      <c r="F40" t="s">
        <v>25</v>
      </c>
      <c r="G40" t="s">
        <v>231</v>
      </c>
      <c r="H40" s="73">
        <f>'Rev allocation'!H188</f>
        <v>0</v>
      </c>
    </row>
    <row r="41" spans="2:12" x14ac:dyDescent="0.25">
      <c r="F41" t="s">
        <v>312</v>
      </c>
      <c r="G41" t="s">
        <v>231</v>
      </c>
      <c r="H41" s="73">
        <f>Direct!H62</f>
        <v>0</v>
      </c>
    </row>
    <row r="42" spans="2:12" x14ac:dyDescent="0.25">
      <c r="F42" t="s">
        <v>313</v>
      </c>
      <c r="G42" t="s">
        <v>231</v>
      </c>
      <c r="H42" s="73">
        <f>'EDCM discounts'!H113</f>
        <v>0</v>
      </c>
    </row>
    <row r="43" spans="2:12" x14ac:dyDescent="0.25">
      <c r="F43" s="55" t="s">
        <v>26</v>
      </c>
      <c r="G43" s="55" t="s">
        <v>231</v>
      </c>
      <c r="H43" s="74">
        <f>'CDCM discounts'!H43</f>
        <v>0</v>
      </c>
    </row>
    <row r="44" spans="2:12" x14ac:dyDescent="0.25">
      <c r="F44" s="75" t="s">
        <v>612</v>
      </c>
      <c r="G44" s="75" t="s">
        <v>231</v>
      </c>
      <c r="H44" s="76">
        <f>SUM(H36:H43)</f>
        <v>0</v>
      </c>
    </row>
    <row r="45" spans="2:12" x14ac:dyDescent="0.25">
      <c r="I45" s="77"/>
      <c r="J45" s="77"/>
    </row>
    <row r="46" spans="2:12" x14ac:dyDescent="0.25">
      <c r="B46" s="68" t="s">
        <v>27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8" spans="2:12" x14ac:dyDescent="0.25">
      <c r="F48" s="70" t="s">
        <v>28</v>
      </c>
    </row>
    <row r="49" spans="2:12" x14ac:dyDescent="0.25">
      <c r="F49" s="5" t="s">
        <v>19</v>
      </c>
    </row>
    <row r="50" spans="2:12" x14ac:dyDescent="0.25">
      <c r="F50" s="5" t="s">
        <v>609</v>
      </c>
    </row>
    <row r="51" spans="2:12" x14ac:dyDescent="0.25">
      <c r="F51" s="5" t="s">
        <v>714</v>
      </c>
    </row>
    <row r="52" spans="2:12" ht="30" x14ac:dyDescent="0.25">
      <c r="F52" s="29" t="s">
        <v>737</v>
      </c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/>
    </row>
    <row r="59" spans="2:12" x14ac:dyDescent="0.25">
      <c r="F59" s="5" t="s">
        <v>29</v>
      </c>
    </row>
    <row r="61" spans="2:12" x14ac:dyDescent="0.25">
      <c r="B61" s="68" t="s">
        <v>30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6:H44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1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1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1">
      <formula1>$F$49:$F$59</formula1>
    </dataValidation>
  </dataValidations>
  <hyperlinks>
    <hyperlink ref="A1" location="Index!A1" display="Index!A1"/>
    <hyperlink ref="F38" location="'Expensed'!A1" display="Expensed"/>
    <hyperlink ref="F41" location="'Direct'!A1" display="Direct"/>
  </hyperlinks>
  <pageMargins left="0.7" right="0.7" top="0.75" bottom="0.75" header="0.3" footer="0.3"/>
  <pageSetup paperSize="9" orientation="portrait" r:id="rId1"/>
  <cellWatches>
    <cellWatch r="H4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85546875" customWidth="1"/>
    <col min="6" max="6" width="73.85546875" customWidth="1"/>
    <col min="7" max="7" width="2.85546875" customWidth="1"/>
    <col min="8" max="8" width="9.140625" hidden="1" customWidth="1"/>
    <col min="9" max="9" width="0" hidden="1" customWidth="1"/>
    <col min="10" max="16384" width="9.140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NGED South Wales - [enter data version name]</v>
      </c>
    </row>
    <row r="3" spans="1:6" s="2" customFormat="1" x14ac:dyDescent="0.25">
      <c r="A3" s="57" t="str">
        <f>Cover!D2&amp;" - "&amp;Cover!D8&amp;" v"&amp;Cover!D10&amp;" - "&amp;Cover!D19</f>
        <v>PCDM charging model - Release for charge setting v5 - 2026/27</v>
      </c>
    </row>
    <row r="5" spans="1:6" x14ac:dyDescent="0.25">
      <c r="B5" s="68" t="s">
        <v>31</v>
      </c>
      <c r="C5" s="68"/>
      <c r="D5" s="68"/>
      <c r="E5" s="68"/>
      <c r="F5" s="68"/>
    </row>
    <row r="7" spans="1:6" x14ac:dyDescent="0.25">
      <c r="F7" t="s">
        <v>308</v>
      </c>
    </row>
    <row r="42" spans="2:6" x14ac:dyDescent="0.25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85546875" customWidth="1"/>
    <col min="6" max="6" width="24.42578125" bestFit="1" customWidth="1"/>
    <col min="7" max="7" width="99.85546875" bestFit="1" customWidth="1"/>
    <col min="8" max="8" width="2.85546875" customWidth="1"/>
    <col min="9" max="16384" width="9.140625" hidden="1"/>
  </cols>
  <sheetData>
    <row r="1" spans="1:8" s="1" customFormat="1" x14ac:dyDescent="0.2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25">
      <c r="A2" s="56" t="str">
        <f>Cover!D21&amp;" - "&amp;Cover!D23</f>
        <v>NGED South Wales - [enter data version name]</v>
      </c>
      <c r="B2" s="56"/>
      <c r="C2" s="56"/>
      <c r="D2" s="56"/>
      <c r="E2" s="56"/>
      <c r="F2" s="56"/>
      <c r="G2" s="56"/>
      <c r="H2" s="56"/>
    </row>
    <row r="3" spans="1:8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</row>
    <row r="5" spans="1:8" x14ac:dyDescent="0.25">
      <c r="B5" s="68" t="s">
        <v>7</v>
      </c>
      <c r="C5" s="68"/>
      <c r="D5" s="68"/>
      <c r="E5" s="68"/>
      <c r="F5" s="68"/>
      <c r="G5" s="68"/>
    </row>
    <row r="7" spans="1:8" x14ac:dyDescent="0.25">
      <c r="C7" s="78" t="s">
        <v>663</v>
      </c>
    </row>
    <row r="8" spans="1:8" x14ac:dyDescent="0.25">
      <c r="C8" s="78" t="s">
        <v>664</v>
      </c>
    </row>
    <row r="10" spans="1:8" x14ac:dyDescent="0.25">
      <c r="B10" s="68" t="s">
        <v>656</v>
      </c>
      <c r="C10" s="68"/>
      <c r="D10" s="68"/>
      <c r="E10" s="68"/>
      <c r="F10" s="68"/>
      <c r="G10" s="68"/>
    </row>
    <row r="12" spans="1:8" x14ac:dyDescent="0.25">
      <c r="C12" s="78" t="s">
        <v>484</v>
      </c>
    </row>
    <row r="14" spans="1:8" ht="15.75" thickBot="1" x14ac:dyDescent="0.3">
      <c r="F14" s="39" t="s">
        <v>342</v>
      </c>
      <c r="G14" s="79" t="s">
        <v>343</v>
      </c>
    </row>
    <row r="15" spans="1:8" ht="16.5" thickTop="1" thickBot="1" x14ac:dyDescent="0.3">
      <c r="F15" s="80" t="s">
        <v>306</v>
      </c>
    </row>
    <row r="16" spans="1:8" ht="15.75" thickTop="1" x14ac:dyDescent="0.25">
      <c r="F16" s="80" t="s">
        <v>307</v>
      </c>
      <c r="G16" s="81" t="str">
        <f>'Version control'!$B$5</f>
        <v>Model version</v>
      </c>
    </row>
    <row r="17" spans="6:7" x14ac:dyDescent="0.25">
      <c r="F17" s="82" t="s">
        <v>483</v>
      </c>
      <c r="G17" s="81" t="str">
        <f>'Version control'!$B$17</f>
        <v>Version log</v>
      </c>
    </row>
    <row r="18" spans="6:7" x14ac:dyDescent="0.25">
      <c r="F18" s="82" t="s">
        <v>483</v>
      </c>
      <c r="G18" s="81" t="str">
        <f>'Version control'!$B$33</f>
        <v>Model checks</v>
      </c>
    </row>
    <row r="19" spans="6:7" ht="15.75" thickBot="1" x14ac:dyDescent="0.3">
      <c r="F19" s="82" t="s">
        <v>483</v>
      </c>
      <c r="G19" s="81" t="str">
        <f>'Version control'!$B$46</f>
        <v>Version log lists</v>
      </c>
    </row>
    <row r="20" spans="6:7" ht="16.5" thickTop="1" thickBot="1" x14ac:dyDescent="0.3">
      <c r="F20" s="80" t="s">
        <v>308</v>
      </c>
      <c r="G20" s="81" t="str">
        <f>'Model map'!$B$5</f>
        <v>Map</v>
      </c>
    </row>
    <row r="21" spans="6:7" ht="15.75" thickTop="1" x14ac:dyDescent="0.25">
      <c r="F21" s="83" t="s">
        <v>309</v>
      </c>
      <c r="G21" s="81" t="str">
        <f>'Fixed inputs'!$B$11</f>
        <v>Universal values</v>
      </c>
    </row>
    <row r="22" spans="6:7" ht="15.75" thickBot="1" x14ac:dyDescent="0.3">
      <c r="F22" s="84" t="s">
        <v>483</v>
      </c>
      <c r="G22" s="81" t="str">
        <f>'Fixed inputs'!$B$19</f>
        <v>Inputs from DCUSA text</v>
      </c>
    </row>
    <row r="23" spans="6:7" ht="15.75" thickTop="1" x14ac:dyDescent="0.25">
      <c r="F23" s="83" t="s">
        <v>310</v>
      </c>
      <c r="G23" s="81" t="str">
        <f>'DNO inputs'!$B$11</f>
        <v>Nominated Calculation Agent inputs</v>
      </c>
    </row>
    <row r="24" spans="6:7" x14ac:dyDescent="0.25">
      <c r="F24" s="84" t="s">
        <v>483</v>
      </c>
      <c r="G24" s="81" t="str">
        <f>'DNO inputs'!$B$28</f>
        <v>Inputs from other charging models</v>
      </c>
    </row>
    <row r="25" spans="6:7" x14ac:dyDescent="0.25">
      <c r="F25" s="84"/>
      <c r="G25" s="81" t="str">
        <f>'DNO inputs'!$B$58</f>
        <v>Inflation indices</v>
      </c>
    </row>
    <row r="26" spans="6:7" ht="15.75" thickBot="1" x14ac:dyDescent="0.3">
      <c r="F26" s="84" t="s">
        <v>483</v>
      </c>
      <c r="G26" s="81" t="str">
        <f>'DNO inputs'!$B$70</f>
        <v>Other DNO-specific inputs</v>
      </c>
    </row>
    <row r="27" spans="6:7" ht="15.75" thickTop="1" x14ac:dyDescent="0.25">
      <c r="F27" s="85" t="s">
        <v>22</v>
      </c>
      <c r="G27" s="81" t="str">
        <f>MEAV!$B$13</f>
        <v>MEAV</v>
      </c>
    </row>
    <row r="28" spans="6:7" ht="15.75" thickBot="1" x14ac:dyDescent="0.3">
      <c r="F28" s="86" t="s">
        <v>483</v>
      </c>
      <c r="G28" s="81" t="str">
        <f>MEAV!$B$99</f>
        <v>Adjusted MEAV</v>
      </c>
    </row>
    <row r="29" spans="6:7" ht="15.75" thickTop="1" x14ac:dyDescent="0.25">
      <c r="F29" s="85" t="s">
        <v>23</v>
      </c>
      <c r="G29" s="81" t="str">
        <f>Expenditure!$B$12</f>
        <v>Expenditure allocated based on RRP</v>
      </c>
    </row>
    <row r="30" spans="6:7" x14ac:dyDescent="0.25">
      <c r="F30" s="86" t="s">
        <v>483</v>
      </c>
      <c r="G30" s="81" t="str">
        <f>Expenditure!$B$53</f>
        <v>Expenditure allocated based on MEAV</v>
      </c>
    </row>
    <row r="31" spans="6:7" x14ac:dyDescent="0.25">
      <c r="F31" s="86" t="s">
        <v>483</v>
      </c>
      <c r="G31" s="81" t="str">
        <f>Expenditure!$B$103</f>
        <v>Allocation to LV Services</v>
      </c>
    </row>
    <row r="32" spans="6:7" ht="15.75" thickBot="1" x14ac:dyDescent="0.3">
      <c r="F32" s="86" t="s">
        <v>483</v>
      </c>
      <c r="G32" s="81" t="str">
        <f>Expenditure!$B$133</f>
        <v>Total expenditure allocated</v>
      </c>
    </row>
    <row r="33" spans="2:7" ht="16.5" thickTop="1" thickBot="1" x14ac:dyDescent="0.3">
      <c r="F33" s="85" t="s">
        <v>311</v>
      </c>
      <c r="G33" s="81" t="str">
        <f>Expensed!$B$13</f>
        <v>Expensed proportions</v>
      </c>
    </row>
    <row r="34" spans="2:7" ht="16.5" thickTop="1" thickBot="1" x14ac:dyDescent="0.3">
      <c r="F34" s="85" t="s">
        <v>24</v>
      </c>
      <c r="G34" s="81" t="str">
        <f>Capitalised!$B$13</f>
        <v>Capitalised proportions</v>
      </c>
    </row>
    <row r="35" spans="2:7" ht="15.75" thickTop="1" x14ac:dyDescent="0.25">
      <c r="F35" s="85" t="s">
        <v>25</v>
      </c>
      <c r="G35" s="81" t="str">
        <f>'Rev allocation'!$B$12</f>
        <v>Shares of allowed revenue by network level</v>
      </c>
    </row>
    <row r="36" spans="2:7" x14ac:dyDescent="0.25">
      <c r="F36" s="86" t="s">
        <v>483</v>
      </c>
      <c r="G36" s="81" t="str">
        <f>'Rev allocation'!$B$51</f>
        <v>Revenue by network level</v>
      </c>
    </row>
    <row r="37" spans="2:7" x14ac:dyDescent="0.25">
      <c r="F37" s="86" t="s">
        <v>483</v>
      </c>
      <c r="G37" s="81" t="str">
        <f>'Rev allocation'!$B$86</f>
        <v>Units flowing</v>
      </c>
    </row>
    <row r="38" spans="2:7" ht="15.75" thickBot="1" x14ac:dyDescent="0.3">
      <c r="F38" s="86" t="s">
        <v>483</v>
      </c>
      <c r="G38" s="81" t="str">
        <f>'Rev allocation'!$B$122</f>
        <v>Revenue per unit</v>
      </c>
    </row>
    <row r="39" spans="2:7" ht="16.5" thickTop="1" thickBot="1" x14ac:dyDescent="0.3">
      <c r="F39" s="85" t="s">
        <v>312</v>
      </c>
      <c r="G39" s="81" t="str">
        <f>Direct!$B$13</f>
        <v>Direct proportions</v>
      </c>
    </row>
    <row r="40" spans="2:7" ht="15.75" thickTop="1" x14ac:dyDescent="0.25">
      <c r="F40" s="85" t="s">
        <v>313</v>
      </c>
      <c r="G40" s="81" t="str">
        <f>'EDCM discounts'!$B$11</f>
        <v>Allocation percentages</v>
      </c>
    </row>
    <row r="41" spans="2:7" x14ac:dyDescent="0.25">
      <c r="F41" s="86" t="s">
        <v>483</v>
      </c>
      <c r="G41" s="81" t="str">
        <f>'EDCM discounts'!$B$27</f>
        <v>EDCM user discount components</v>
      </c>
    </row>
    <row r="42" spans="2:7" ht="15.75" thickBot="1" x14ac:dyDescent="0.3">
      <c r="F42" s="86" t="s">
        <v>483</v>
      </c>
      <c r="G42" s="81" t="str">
        <f>'EDCM discounts'!$B$87</f>
        <v>EDCM user discounts</v>
      </c>
    </row>
    <row r="43" spans="2:7" ht="16.5" thickTop="1" thickBot="1" x14ac:dyDescent="0.3">
      <c r="F43" s="85" t="s">
        <v>26</v>
      </c>
      <c r="G43" s="81" t="str">
        <f>'CDCM discounts'!$B$11</f>
        <v>CDCM user discounts</v>
      </c>
    </row>
    <row r="44" spans="2:7" ht="15.75" thickTop="1" x14ac:dyDescent="0.25">
      <c r="F44" s="87" t="s">
        <v>512</v>
      </c>
      <c r="G44" s="81" t="str">
        <f>'Output to other models'!$B$11</f>
        <v>DCUSA text outputs</v>
      </c>
    </row>
    <row r="46" spans="2:7" x14ac:dyDescent="0.25">
      <c r="B46" s="68" t="s">
        <v>657</v>
      </c>
      <c r="C46" s="68"/>
      <c r="D46" s="68"/>
      <c r="E46" s="68"/>
      <c r="F46" s="68"/>
      <c r="G46" s="68"/>
    </row>
    <row r="48" spans="2:7" x14ac:dyDescent="0.25">
      <c r="C48" s="78" t="s">
        <v>665</v>
      </c>
    </row>
    <row r="50" spans="6:7" ht="15.75" thickBot="1" x14ac:dyDescent="0.3">
      <c r="F50" s="39" t="s">
        <v>342</v>
      </c>
      <c r="G50" s="79" t="s">
        <v>343</v>
      </c>
    </row>
    <row r="51" spans="6:7" ht="15.75" thickTop="1" x14ac:dyDescent="0.25">
      <c r="F51" s="83" t="s">
        <v>309</v>
      </c>
      <c r="G51" s="81" t="str">
        <f>'Fixed inputs'!$C$15</f>
        <v>Input 401-A: Universal values</v>
      </c>
    </row>
    <row r="52" spans="6:7" x14ac:dyDescent="0.25">
      <c r="F52" s="84" t="s">
        <v>483</v>
      </c>
      <c r="G52" s="81" t="str">
        <f>'Fixed inputs'!$C$23</f>
        <v>Input 401-B: EDCM discount cap</v>
      </c>
    </row>
    <row r="53" spans="6:7" x14ac:dyDescent="0.25">
      <c r="F53" s="84" t="s">
        <v>483</v>
      </c>
      <c r="G53" s="81" t="str">
        <f>'Fixed inputs'!$C$29</f>
        <v>Input 401-C: Network length splits for EDCM</v>
      </c>
    </row>
    <row r="54" spans="6:7" x14ac:dyDescent="0.25">
      <c r="F54" s="84" t="s">
        <v>483</v>
      </c>
      <c r="G54" s="81" t="str">
        <f>'Fixed inputs'!$C$37</f>
        <v>Input 401-D: Allocation rules allocation key</v>
      </c>
    </row>
    <row r="55" spans="6:7" x14ac:dyDescent="0.25">
      <c r="F55" s="84" t="s">
        <v>483</v>
      </c>
      <c r="G55" s="81" t="str">
        <f>'Fixed inputs'!$C$90</f>
        <v>Input 401-E: Allocation rules percentage capitalised</v>
      </c>
    </row>
    <row r="56" spans="6:7" x14ac:dyDescent="0.25">
      <c r="F56" s="84" t="s">
        <v>483</v>
      </c>
      <c r="G56" s="81" t="str">
        <f>'Fixed inputs'!$C$132</f>
        <v>Input 401-F: Allocation rules direct cost indicator</v>
      </c>
    </row>
    <row r="57" spans="6:7" x14ac:dyDescent="0.2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2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2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2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2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.75" thickBot="1" x14ac:dyDescent="0.3">
      <c r="F62" s="84"/>
      <c r="G62" s="81" t="str">
        <f>'Fixed inputs'!C408</f>
        <v>Input 401-L: Decimal places for error checks</v>
      </c>
    </row>
    <row r="63" spans="6:7" ht="15.75" thickTop="1" x14ac:dyDescent="0.25">
      <c r="F63" s="83" t="s">
        <v>310</v>
      </c>
      <c r="G63" s="81" t="str">
        <f>'DNO inputs'!$C$15</f>
        <v>Input 402-A: LV mains split</v>
      </c>
    </row>
    <row r="64" spans="6:7" x14ac:dyDescent="0.25">
      <c r="F64" s="84" t="s">
        <v>483</v>
      </c>
      <c r="G64" s="81" t="str">
        <f>'DNO inputs'!$C$21</f>
        <v>Input 402-B: HV split</v>
      </c>
    </row>
    <row r="65" spans="6:7" x14ac:dyDescent="0.25">
      <c r="F65" s="84" t="s">
        <v>483</v>
      </c>
      <c r="G65" s="81" t="str">
        <f>'DNO inputs'!$C$32</f>
        <v>Input 402-C: CDCM notional asset values</v>
      </c>
    </row>
    <row r="66" spans="6:7" x14ac:dyDescent="0.25">
      <c r="F66" s="84"/>
      <c r="G66" s="81" t="str">
        <f>'DNO inputs'!$C$44</f>
        <v>Input 402-D: CDCM smart meter communication licence costs</v>
      </c>
    </row>
    <row r="67" spans="6:7" x14ac:dyDescent="0.25">
      <c r="F67" s="84" t="s">
        <v>483</v>
      </c>
      <c r="G67" s="81" t="str">
        <f>'DNO inputs'!$C$51</f>
        <v>Input 402-E: EDCM notional asset value</v>
      </c>
    </row>
    <row r="68" spans="6:7" x14ac:dyDescent="0.25">
      <c r="F68" s="84"/>
      <c r="G68" s="81" t="str">
        <f>'DNO inputs'!$C$62</f>
        <v>Input 402-F: Inflation indices</v>
      </c>
    </row>
    <row r="69" spans="6:7" x14ac:dyDescent="0.25">
      <c r="F69" s="84" t="s">
        <v>483</v>
      </c>
      <c r="G69" s="81" t="str">
        <f>'DNO inputs'!$C$74</f>
        <v>Input 402-G: MEAV asset count</v>
      </c>
    </row>
    <row r="70" spans="6:7" x14ac:dyDescent="0.25">
      <c r="F70" s="84" t="s">
        <v>483</v>
      </c>
      <c r="G70" s="81" t="str">
        <f>'DNO inputs'!$C$166</f>
        <v>Input 402-H: MEAV per unit</v>
      </c>
    </row>
    <row r="71" spans="6:7" x14ac:dyDescent="0.25">
      <c r="F71" s="84" t="s">
        <v>483</v>
      </c>
      <c r="G71" s="81" t="str">
        <f>'DNO inputs'!$C$257</f>
        <v>Input 402-I: 2007/08 RRP expenditure, by cost category</v>
      </c>
    </row>
    <row r="72" spans="6:7" x14ac:dyDescent="0.2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2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25">
      <c r="F74" s="84" t="s">
        <v>483</v>
      </c>
      <c r="G74" s="81" t="str">
        <f>'DNO inputs'!$C$352</f>
        <v>Input 402-L: Net capex (2005/06 to 2014/15)</v>
      </c>
    </row>
    <row r="75" spans="6:7" x14ac:dyDescent="0.25">
      <c r="F75" s="84" t="s">
        <v>483</v>
      </c>
      <c r="G75" s="81" t="str">
        <f>'DNO inputs'!$C$364</f>
        <v>Input 402-M: LV services share of LV net capex</v>
      </c>
    </row>
    <row r="76" spans="6:7" x14ac:dyDescent="0.25">
      <c r="F76" s="84" t="s">
        <v>483</v>
      </c>
      <c r="G76" s="81" t="str">
        <f>'DNO inputs'!$C$371</f>
        <v>Input 402-N: Price control allowed revenue</v>
      </c>
    </row>
    <row r="77" spans="6:7" x14ac:dyDescent="0.25">
      <c r="F77" s="84" t="s">
        <v>483</v>
      </c>
      <c r="G77" s="81" t="str">
        <f>'DNO inputs'!$C$380</f>
        <v>Input 402-O: 2007/08 total allowed revenue</v>
      </c>
    </row>
    <row r="78" spans="6:7" x14ac:dyDescent="0.25">
      <c r="F78" s="84" t="s">
        <v>483</v>
      </c>
      <c r="G78" s="81" t="str">
        <f>'DNO inputs'!$C$386</f>
        <v>Input 402-P: 2007/08 net incentive revenue</v>
      </c>
    </row>
    <row r="79" spans="6:7" x14ac:dyDescent="0.25">
      <c r="F79" s="84" t="s">
        <v>483</v>
      </c>
      <c r="G79" s="81" t="str">
        <f>'DNO inputs'!$C$392</f>
        <v>Input 402-Q: Additional DNO revenue</v>
      </c>
    </row>
    <row r="80" spans="6:7" x14ac:dyDescent="0.25">
      <c r="F80" s="84" t="s">
        <v>483</v>
      </c>
      <c r="G80" s="81" t="str">
        <f>'DNO inputs'!$C$399</f>
        <v>Input 402-R: 2007/08 units distributed, by network level</v>
      </c>
    </row>
    <row r="81" spans="6:7" ht="15.75" thickBot="1" x14ac:dyDescent="0.3">
      <c r="F81" s="84" t="s">
        <v>483</v>
      </c>
      <c r="G81" s="81" t="str">
        <f>'DNO inputs'!$C$408</f>
        <v>Input 402-S: 2007/08 network losses</v>
      </c>
    </row>
    <row r="82" spans="6:7" ht="15.75" thickTop="1" x14ac:dyDescent="0.25">
      <c r="F82" s="85" t="s">
        <v>22</v>
      </c>
      <c r="G82" s="81" t="str">
        <f>MEAV!$C$18</f>
        <v>Section 401-A: MEAV by asset type</v>
      </c>
    </row>
    <row r="83" spans="6:7" x14ac:dyDescent="0.25">
      <c r="F83" s="86" t="s">
        <v>483</v>
      </c>
      <c r="G83" s="81" t="str">
        <f>MEAV!$C$27</f>
        <v>Section 401-B: Mapping of asset types to network levels</v>
      </c>
    </row>
    <row r="84" spans="6:7" x14ac:dyDescent="0.25">
      <c r="F84" s="86" t="s">
        <v>483</v>
      </c>
      <c r="G84" s="81" t="str">
        <f>MEAV!$C$49</f>
        <v>Section 401-C: MEAV shares, by asset type and network level</v>
      </c>
    </row>
    <row r="85" spans="6:7" x14ac:dyDescent="0.2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25">
      <c r="F86" s="86" t="s">
        <v>483</v>
      </c>
      <c r="G86" s="81" t="str">
        <f>MEAV!$C$103</f>
        <v>Section 401-E: EHV reduction ratio</v>
      </c>
    </row>
    <row r="87" spans="6:7" ht="15.75" thickBot="1" x14ac:dyDescent="0.3">
      <c r="F87" s="86" t="s">
        <v>483</v>
      </c>
      <c r="G87" s="81" t="str">
        <f>MEAV!$C$122</f>
        <v>Section 401-F: Adjusted MEAV</v>
      </c>
    </row>
    <row r="88" spans="6:7" ht="15.75" thickTop="1" x14ac:dyDescent="0.2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2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25">
      <c r="F90" s="86" t="s">
        <v>483</v>
      </c>
      <c r="G90" s="81" t="str">
        <f>Expenditure!$C$58</f>
        <v>Section 402-C: Expenditure for allocation based on MEAV</v>
      </c>
    </row>
    <row r="91" spans="6:7" x14ac:dyDescent="0.25">
      <c r="F91" s="86" t="s">
        <v>483</v>
      </c>
      <c r="G91" s="81" t="str">
        <f>Expenditure!$C$71</f>
        <v>Section 402-D: MEAV allocation shares</v>
      </c>
    </row>
    <row r="92" spans="6:7" x14ac:dyDescent="0.25">
      <c r="F92" s="86" t="s">
        <v>483</v>
      </c>
      <c r="G92" s="81" t="str">
        <f>Expenditure!$C$87</f>
        <v>Section 402-E: Expenditure allocated based on MEAV</v>
      </c>
    </row>
    <row r="93" spans="6:7" x14ac:dyDescent="0.25">
      <c r="F93" s="86"/>
      <c r="G93" s="81" t="str">
        <f>Expenditure!$C$107</f>
        <v>Section 402-F: Smart meter communication licence costs</v>
      </c>
    </row>
    <row r="94" spans="6:7" x14ac:dyDescent="0.25">
      <c r="F94" s="86" t="s">
        <v>483</v>
      </c>
      <c r="G94" s="81" t="str">
        <f>Expenditure!$C$119</f>
        <v>Section 402-G: Expenditure allocated to LV Services</v>
      </c>
    </row>
    <row r="95" spans="6:7" ht="15.75" thickBot="1" x14ac:dyDescent="0.3">
      <c r="F95" s="86" t="s">
        <v>483</v>
      </c>
      <c r="G95" s="81" t="str">
        <f>Expenditure!$C$138</f>
        <v>Section 402-H: Total expenditure allocated for discounts</v>
      </c>
    </row>
    <row r="96" spans="6:7" ht="15.75" thickTop="1" x14ac:dyDescent="0.25">
      <c r="F96" s="85" t="s">
        <v>311</v>
      </c>
      <c r="G96" s="81" t="str">
        <f>Expensed!$C$18</f>
        <v>Section 403-A: Total expenditure allocated</v>
      </c>
    </row>
    <row r="97" spans="6:7" x14ac:dyDescent="0.25">
      <c r="F97" s="86" t="s">
        <v>483</v>
      </c>
      <c r="G97" s="81" t="str">
        <f>Expensed!$C$34</f>
        <v>Section 403-B: Share expensed</v>
      </c>
    </row>
    <row r="98" spans="6:7" x14ac:dyDescent="0.25">
      <c r="F98" s="86" t="s">
        <v>483</v>
      </c>
      <c r="G98" s="81" t="str">
        <f>Expensed!$C$40</f>
        <v>Section 403-C: Value expensed</v>
      </c>
    </row>
    <row r="99" spans="6:7" ht="15.75" thickBot="1" x14ac:dyDescent="0.3">
      <c r="F99" s="86" t="s">
        <v>483</v>
      </c>
      <c r="G99" s="81" t="str">
        <f>Expensed!$C$65</f>
        <v>Section 403-D: Expensed proportions</v>
      </c>
    </row>
    <row r="100" spans="6:7" ht="15.75" thickTop="1" x14ac:dyDescent="0.25">
      <c r="F100" s="85" t="s">
        <v>24</v>
      </c>
      <c r="G100" s="81" t="str">
        <f>Capitalised!$C$18</f>
        <v>Section 404-A: Net capex (2005/06 to 2014/15)</v>
      </c>
    </row>
    <row r="101" spans="6:7" x14ac:dyDescent="0.25">
      <c r="F101" s="86" t="s">
        <v>483</v>
      </c>
      <c r="G101" s="81" t="str">
        <f>Capitalised!$C$27</f>
        <v>Section 404-B: Capitalised proportions (EDCM)</v>
      </c>
    </row>
    <row r="102" spans="6:7" ht="15.75" thickBot="1" x14ac:dyDescent="0.3">
      <c r="F102" s="86" t="s">
        <v>483</v>
      </c>
      <c r="G102" s="81" t="str">
        <f>Capitalised!$C$47</f>
        <v>Section 404-C: Capitalised proportions (CDCM)</v>
      </c>
    </row>
    <row r="103" spans="6:7" ht="15.75" thickTop="1" x14ac:dyDescent="0.25">
      <c r="F103" s="85" t="s">
        <v>25</v>
      </c>
      <c r="G103" s="81" t="str">
        <f>'Rev allocation'!$C$16</f>
        <v>Section 405-A: Breakdown of allowed revenue</v>
      </c>
    </row>
    <row r="104" spans="6:7" x14ac:dyDescent="0.2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2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25">
      <c r="F106" s="86" t="s">
        <v>483</v>
      </c>
      <c r="G106" s="81" t="str">
        <f>'Rev allocation'!$C$56</f>
        <v>Section 405-D: Revenue to share</v>
      </c>
    </row>
    <row r="107" spans="6:7" x14ac:dyDescent="0.25">
      <c r="F107" s="86" t="s">
        <v>483</v>
      </c>
      <c r="G107" s="81" t="str">
        <f>'Rev allocation'!$C$72</f>
        <v>Section 405-E: Additional DNO revenue shares</v>
      </c>
    </row>
    <row r="108" spans="6:7" x14ac:dyDescent="0.25">
      <c r="F108" s="86" t="s">
        <v>483</v>
      </c>
      <c r="G108" s="81" t="str">
        <f>'Rev allocation'!$C$80</f>
        <v>Section 405-F: Revenue allocation</v>
      </c>
    </row>
    <row r="109" spans="6:7" x14ac:dyDescent="0.25">
      <c r="F109" s="86" t="s">
        <v>483</v>
      </c>
      <c r="G109" s="81" t="str">
        <f>'Rev allocation'!$C$90</f>
        <v>Section 405-G: Revenue allocation</v>
      </c>
    </row>
    <row r="110" spans="6:7" x14ac:dyDescent="0.25">
      <c r="F110" s="86" t="s">
        <v>483</v>
      </c>
      <c r="G110" s="81" t="str">
        <f>'Rev allocation'!$C$126</f>
        <v>Section 405-H: Revenue per unit</v>
      </c>
    </row>
    <row r="111" spans="6:7" x14ac:dyDescent="0.25">
      <c r="F111" s="86" t="s">
        <v>483</v>
      </c>
      <c r="G111" s="81" t="str">
        <f>'Rev allocation'!$C$142</f>
        <v>Section 405-I: Shares of revenue per unit</v>
      </c>
    </row>
    <row r="112" spans="6:7" x14ac:dyDescent="0.25">
      <c r="F112" s="86" t="s">
        <v>483</v>
      </c>
      <c r="G112" s="81" t="str">
        <f>'Rev allocation'!$C$156</f>
        <v>Section 405-J: U</v>
      </c>
    </row>
    <row r="113" spans="6:7" ht="15.75" thickBot="1" x14ac:dyDescent="0.3">
      <c r="F113" s="86" t="s">
        <v>483</v>
      </c>
      <c r="G113" s="81" t="str">
        <f>'Rev allocation'!$C$160</f>
        <v>Section 405-K: Extended network level allocation (EDCM only)</v>
      </c>
    </row>
    <row r="114" spans="6:7" ht="15.75" thickTop="1" x14ac:dyDescent="0.25">
      <c r="F114" s="85" t="s">
        <v>312</v>
      </c>
      <c r="G114" s="81" t="str">
        <f>Direct!$C$18</f>
        <v>Section 406-A: Removal of negative expenditure</v>
      </c>
    </row>
    <row r="115" spans="6:7" ht="15.75" thickBot="1" x14ac:dyDescent="0.3">
      <c r="F115" s="86" t="s">
        <v>483</v>
      </c>
      <c r="G115" s="81" t="str">
        <f>Direct!$C$32</f>
        <v>Section 406-B: Direct share of positive expenditure</v>
      </c>
    </row>
    <row r="116" spans="6:7" ht="15.75" thickTop="1" x14ac:dyDescent="0.25">
      <c r="F116" s="85" t="s">
        <v>313</v>
      </c>
      <c r="G116" s="81" t="str">
        <f>'EDCM discounts'!$C$16</f>
        <v>Section 407-A: Allocation percentages</v>
      </c>
    </row>
    <row r="117" spans="6:7" x14ac:dyDescent="0.25">
      <c r="F117" s="86" t="s">
        <v>483</v>
      </c>
      <c r="G117" s="81" t="str">
        <f>'EDCM discounts'!$C$32</f>
        <v>Section 407-B: S</v>
      </c>
    </row>
    <row r="118" spans="6:7" x14ac:dyDescent="0.25">
      <c r="F118" s="86" t="s">
        <v>483</v>
      </c>
      <c r="G118" s="81" t="str">
        <f>'EDCM discounts'!$C$50</f>
        <v>Section 407-C: P</v>
      </c>
    </row>
    <row r="119" spans="6:7" x14ac:dyDescent="0.25">
      <c r="F119" s="86" t="s">
        <v>483</v>
      </c>
      <c r="G119" s="81" t="str">
        <f>'EDCM discounts'!$C$62</f>
        <v>Section 407-D: P adder</v>
      </c>
    </row>
    <row r="120" spans="6:7" x14ac:dyDescent="0.25">
      <c r="F120" s="86" t="s">
        <v>483</v>
      </c>
      <c r="G120" s="81" t="str">
        <f>'EDCM discounts'!$C$79</f>
        <v>Section 407-E: U</v>
      </c>
    </row>
    <row r="121" spans="6:7" x14ac:dyDescent="0.25">
      <c r="F121" s="86" t="s">
        <v>483</v>
      </c>
      <c r="G121" s="81" t="str">
        <f>'EDCM discounts'!$C$91</f>
        <v>Section 407-F: EDCM user discounts (before cap)</v>
      </c>
    </row>
    <row r="122" spans="6:7" ht="15.75" thickBot="1" x14ac:dyDescent="0.3">
      <c r="F122" s="86" t="s">
        <v>483</v>
      </c>
      <c r="G122" s="81" t="str">
        <f>'EDCM discounts'!$C$100</f>
        <v>Section 407-G: EDCM user discounts</v>
      </c>
    </row>
    <row r="123" spans="6:7" ht="15.75" thickTop="1" x14ac:dyDescent="0.25">
      <c r="F123" s="85" t="s">
        <v>26</v>
      </c>
      <c r="G123" s="81" t="str">
        <f>'CDCM discounts'!$C$15</f>
        <v>Section 408-A: Allocation percentages</v>
      </c>
    </row>
    <row r="124" spans="6:7" x14ac:dyDescent="0.2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.75" thickBot="1" x14ac:dyDescent="0.3">
      <c r="F125" s="86" t="s">
        <v>483</v>
      </c>
      <c r="G125" s="81" t="str">
        <f>'CDCM discounts'!$C$33</f>
        <v>Section 408-C: PCDM user discounts for CDCM</v>
      </c>
    </row>
    <row r="126" spans="6:7" ht="15.75" thickTop="1" x14ac:dyDescent="0.25">
      <c r="F126" s="87" t="s">
        <v>512</v>
      </c>
      <c r="G126" s="81" t="str">
        <f>'Output to other models'!$C$15</f>
        <v>Output 401-A: PCDM user discount for CDCM</v>
      </c>
    </row>
    <row r="127" spans="6:7" x14ac:dyDescent="0.25">
      <c r="F127" s="88" t="s">
        <v>483</v>
      </c>
      <c r="G127" s="81" t="str">
        <f>'Output to other models'!$C$25</f>
        <v>Output 401-B: PCDM user discount for EDCM</v>
      </c>
    </row>
    <row r="129" spans="2:7" x14ac:dyDescent="0.25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6" location="'DNO inputs'!A4" display="'"/>
    <hyperlink ref="G26" location="'DNO inputs'!$B$51" display="'DNO inputs'!$B$51"/>
    <hyperlink ref="F27" location="'MEAV'!A4" display="'"/>
    <hyperlink ref="G27" location="'MEAV'!$B$13" display="'MEAV'!$B$13"/>
    <hyperlink ref="F28" location="'MEAV'!A4" display="'"/>
    <hyperlink ref="G28" location="'MEAV'!$B$99" display="'MEAV'!$B$99"/>
    <hyperlink ref="F29" location="'Expenditure'!A4" display="'"/>
    <hyperlink ref="G29" location="'Expenditure'!$B$12" display="'Expenditure'!$B$12"/>
    <hyperlink ref="F30" location="'Expenditure'!A4" display="'"/>
    <hyperlink ref="G30" location="'Expenditure'!$B$53" display="'Expenditure'!$B$53"/>
    <hyperlink ref="F31" location="'Expenditure'!A4" display="'"/>
    <hyperlink ref="G31" location="'Expenditure'!$B$103" display="'Expenditure'!$B$103"/>
    <hyperlink ref="F32" location="'Expenditure'!A4" display="'"/>
    <hyperlink ref="G32" location="'Expenditure'!$B$121" display="'Expenditure'!$B$121"/>
    <hyperlink ref="F33" location="'Expensed'!A4" display="'"/>
    <hyperlink ref="G33" location="'Expensed'!$B$13" display="'Expensed'!$B$13"/>
    <hyperlink ref="F34" location="'Capitalised'!A4" display="'"/>
    <hyperlink ref="G34" location="'Capitalised'!$B$13" display="'Capitalised'!$B$13"/>
    <hyperlink ref="F35" location="'Rev allocation'!A4" display="'"/>
    <hyperlink ref="G35" location="'Rev allocation'!$B$12" display="'Rev allocation'!$B$12"/>
    <hyperlink ref="F36" location="'Rev allocation'!A4" display="'"/>
    <hyperlink ref="G36" location="'Rev allocation'!$B$51" display="'Rev allocation'!$B$51"/>
    <hyperlink ref="F37" location="'Rev allocation'!A4" display="'"/>
    <hyperlink ref="G37" location="'Rev allocation'!$B$86" display="'Rev allocation'!$B$86"/>
    <hyperlink ref="F38" location="'Rev allocation'!A4" display="'"/>
    <hyperlink ref="G38" location="'Rev allocation'!$B$122" display="'Rev allocation'!$B$122"/>
    <hyperlink ref="F39" location="'Direct'!A4" display="'"/>
    <hyperlink ref="G39" location="'Direct'!$B$13" display="'Direct'!$B$13"/>
    <hyperlink ref="F40" location="'EDCM discounts'!A4" display="'"/>
    <hyperlink ref="G40" location="'EDCM discounts'!$B$11" display="'EDCM discounts'!$B$11"/>
    <hyperlink ref="F41" location="'EDCM discounts'!A4" display="'"/>
    <hyperlink ref="G41" location="'EDCM discounts'!$B$27" display="'EDCM discounts'!$B$27"/>
    <hyperlink ref="F42" location="'EDCM discounts'!A4" display="'"/>
    <hyperlink ref="G42" location="'EDCM discounts'!$B$87" display="'EDCM discounts'!$B$87"/>
    <hyperlink ref="F43" location="'CDCM discounts'!A4" display="'"/>
    <hyperlink ref="G43" location="'CDCM discounts'!$B$11" display="'CDCM discounts'!$B$11"/>
    <hyperlink ref="F44" location="'Output to other models'!A4" display="'"/>
    <hyperlink ref="G44" location="'Output to other models'!$B$11" display="'Output to other models'!$B$11"/>
    <hyperlink ref="F51" location="'Fixed inputs'!A4" display="'"/>
    <hyperlink ref="G51" location="'Fixed inputs'!$C$15" display="'Fixed inputs'!$C$15"/>
    <hyperlink ref="F52" location="'Fixed inputs'!A4" display="'"/>
    <hyperlink ref="G52" location="'Fixed inputs'!$C$23" display="'Fixed inputs'!$C$23"/>
    <hyperlink ref="F53" location="'Fixed inputs'!A4" display="'"/>
    <hyperlink ref="G53" location="'Fixed inputs'!$C$29" display="'Fixed inputs'!$C$29"/>
    <hyperlink ref="F54" location="'Fixed inputs'!A4" display="'"/>
    <hyperlink ref="G54" location="'Fixed inputs'!$C$37" display="'Fixed inputs'!$C$37"/>
    <hyperlink ref="F55" location="'Fixed inputs'!A4" display="'"/>
    <hyperlink ref="G55" location="'Fixed inputs'!$C$89" display="'Fixed inputs'!$C$89"/>
    <hyperlink ref="F56" location="'Fixed inputs'!A4" display="'"/>
    <hyperlink ref="G56" location="'Fixed inputs'!$C$130" display="'Fixed inputs'!$C$130"/>
    <hyperlink ref="F57" location="'Fixed inputs'!A4" display="'"/>
    <hyperlink ref="G57" location="'Fixed inputs'!$C$175" display="'Fixed inputs'!$C$175"/>
    <hyperlink ref="F58" location="'Fixed inputs'!A4" display="'"/>
    <hyperlink ref="G58" location="'Fixed inputs'!$C$273" display="'Fixed inputs'!$C$273"/>
    <hyperlink ref="F59" location="'Fixed inputs'!A4" display="'"/>
    <hyperlink ref="G59" location="'Fixed inputs'!$C$372" display="'Fixed inputs'!$C$372"/>
    <hyperlink ref="F60" location="'Fixed inputs'!A4" display="'"/>
    <hyperlink ref="G60" location="'Fixed inputs'!$C$381" display="'Fixed inputs'!$C$381"/>
    <hyperlink ref="F61" location="'Fixed inputs'!A4" display="'"/>
    <hyperlink ref="G61" location="'Fixed inputs'!$C$390" display="'Fixed inputs'!$C$390"/>
    <hyperlink ref="F63" location="'DNO inputs'!A4" display="'"/>
    <hyperlink ref="G63" location="'DNO inputs'!$C$15" display="'DNO inputs'!$C$15"/>
    <hyperlink ref="F64" location="'DNO inputs'!A4" display="'"/>
    <hyperlink ref="G64" location="'DNO inputs'!$C$21" display="'DNO inputs'!$C$21"/>
    <hyperlink ref="F65" location="'DNO inputs'!A4" display="'"/>
    <hyperlink ref="G65" location="'DNO inputs'!$C$32" display="'DNO inputs'!$C$32"/>
    <hyperlink ref="F67" location="'DNO inputs'!A4" display="'"/>
    <hyperlink ref="G67" location="'DNO inputs'!$C$44" display="'DNO inputs'!$C$44"/>
    <hyperlink ref="F69" location="'DNO inputs'!A4" display="'"/>
    <hyperlink ref="G69" location="'DNO inputs'!$C$55" display="'DNO inputs'!$C$55"/>
    <hyperlink ref="F70" location="'DNO inputs'!A4" display="'"/>
    <hyperlink ref="G70" location="'DNO inputs'!$C$147" display="'DNO inputs'!$C$147"/>
    <hyperlink ref="F71" location="'DNO inputs'!A4" display="'"/>
    <hyperlink ref="G71" location="'DNO inputs'!$C$238" display="'DNO inputs'!$C$238"/>
    <hyperlink ref="F72" location="'DNO inputs'!A4" display="'"/>
    <hyperlink ref="G72" location="'DNO inputs'!$C$279" display="'DNO inputs'!$C$279"/>
    <hyperlink ref="F73" location="'DNO inputs'!A4" display="'"/>
    <hyperlink ref="G73" location="'DNO inputs'!$C$320" display="'DNO inputs'!$C$320"/>
    <hyperlink ref="F74" location="'DNO inputs'!A4" display="'"/>
    <hyperlink ref="G74" location="'DNO inputs'!$C$331" display="'DNO inputs'!$C$331"/>
    <hyperlink ref="F75" location="'DNO inputs'!A4" display="'"/>
    <hyperlink ref="G75" location="'DNO inputs'!$C$343" display="'DNO inputs'!$C$343"/>
    <hyperlink ref="F76" location="'DNO inputs'!A4" display="'"/>
    <hyperlink ref="G76" location="'DNO inputs'!$C$350" display="'DNO inputs'!$C$350"/>
    <hyperlink ref="F77" location="'DNO inputs'!A4" display="'"/>
    <hyperlink ref="G77" location="'DNO inputs'!$C$359" display="'DNO inputs'!$C$359"/>
    <hyperlink ref="F78" location="'DNO inputs'!A4" display="'"/>
    <hyperlink ref="G78" location="'DNO inputs'!$C$365" display="'DNO inputs'!$C$365"/>
    <hyperlink ref="F79" location="'DNO inputs'!A4" display="'"/>
    <hyperlink ref="G79" location="'DNO inputs'!$C$371" display="'DNO inputs'!$C$371"/>
    <hyperlink ref="F80" location="'DNO inputs'!A4" display="'"/>
    <hyperlink ref="G80" location="'DNO inputs'!$C$378" display="'DNO inputs'!$C$378"/>
    <hyperlink ref="F81" location="'DNO inputs'!A4" display="'"/>
    <hyperlink ref="G81" location="'DNO inputs'!$C$387" display="'DNO inputs'!$C$387"/>
    <hyperlink ref="F82" location="'MEAV'!A4" display="'"/>
    <hyperlink ref="G82" location="'MEAV'!$C$18" display="'MEAV'!$C$18"/>
    <hyperlink ref="F83" location="'MEAV'!A4" display="'"/>
    <hyperlink ref="G83" location="'MEAV'!$C$27" display="'MEAV'!$C$27"/>
    <hyperlink ref="F84" location="'MEAV'!A4" display="'"/>
    <hyperlink ref="G84" location="'MEAV'!$C$49" display="'MEAV'!$C$49"/>
    <hyperlink ref="F85" location="'MEAV'!A4" display="'"/>
    <hyperlink ref="G85" location="'MEAV'!$C$80" display="'MEAV'!$C$80"/>
    <hyperlink ref="F86" location="'MEAV'!A4" display="'"/>
    <hyperlink ref="G86" location="'MEAV'!$C$103" display="'MEAV'!$C$103"/>
    <hyperlink ref="F87" location="'MEAV'!A4" display="'"/>
    <hyperlink ref="G87" location="'MEAV'!$C$122" display="'MEAV'!$C$122"/>
    <hyperlink ref="F88" location="'Expenditure'!A4" display="'"/>
    <hyperlink ref="G88" location="'Expenditure'!$C$16" display="'Expenditure'!$C$16"/>
    <hyperlink ref="F89" location="'Expenditure'!A4" display="'"/>
    <hyperlink ref="G89" location="'Expenditure'!$C$36" display="'Expenditure'!$C$36"/>
    <hyperlink ref="F90" location="'Expenditure'!A4" display="'"/>
    <hyperlink ref="G90" location="'Expenditure'!$C$58" display="'Expenditure'!$C$58"/>
    <hyperlink ref="F91" location="'Expenditure'!A4" display="'"/>
    <hyperlink ref="G91" location="'Expenditure'!$C$71" display="'Expenditure'!$C$71"/>
    <hyperlink ref="F92" location="'Expenditure'!A4" display="'"/>
    <hyperlink ref="G92" location="'Expenditure'!$C$87" display="'Expenditure'!$C$87"/>
    <hyperlink ref="F94" location="'Expenditure'!A4" display="'"/>
    <hyperlink ref="G94" location="'Expenditure'!$C$107" display="'Expenditure'!$C$107"/>
    <hyperlink ref="F95" location="'Expenditure'!A4" display="'"/>
    <hyperlink ref="G95" location="'Expenditure'!$C$126" display="'Expenditure'!$C$126"/>
    <hyperlink ref="F96" location="'Expensed'!A4" display="'"/>
    <hyperlink ref="G96" location="'Expensed'!$C$18" display="'Expensed'!$C$18"/>
    <hyperlink ref="F97" location="'Expensed'!A4" display="'"/>
    <hyperlink ref="G97" location="'Expensed'!$C$34" display="'Expensed'!$C$34"/>
    <hyperlink ref="F98" location="'Expensed'!A4" display="'"/>
    <hyperlink ref="G98" location="'Expensed'!$C$40" display="'Expensed'!$C$40"/>
    <hyperlink ref="F99" location="'Expensed'!A4" display="'"/>
    <hyperlink ref="G99" location="'Expensed'!$C$65" display="'Expensed'!$C$65"/>
    <hyperlink ref="F100" location="'Capitalised'!A4" display="'"/>
    <hyperlink ref="G100" location="'Capitalised'!$C$18" display="'Capitalised'!$C$18"/>
    <hyperlink ref="F101" location="'Capitalised'!A4" display="'"/>
    <hyperlink ref="G101" location="'Capitalised'!$C$27" display="'Capitalised'!$C$27"/>
    <hyperlink ref="F102" location="'Capitalised'!A4" display="'"/>
    <hyperlink ref="G102" location="'Capitalised'!$C$47" display="'Capitalised'!$C$47"/>
    <hyperlink ref="F103" location="'Rev allocation'!A4" display="'"/>
    <hyperlink ref="G103" location="'Rev allocation'!$C$16" display="'Rev allocation'!$C$16"/>
    <hyperlink ref="F104" location="'Rev allocation'!A4" display="'"/>
    <hyperlink ref="G104" location="'Rev allocation'!$C$31" display="'Rev allocation'!$C$31"/>
    <hyperlink ref="F105" location="'Rev allocation'!A4" display="'"/>
    <hyperlink ref="G105" location="'Rev allocation'!$C$41" display="'Rev allocation'!$C$41"/>
    <hyperlink ref="F106" location="'Rev allocation'!A4" display="'"/>
    <hyperlink ref="G106" location="'Rev allocation'!$C$56" display="'Rev allocation'!$C$56"/>
    <hyperlink ref="F107" location="'Rev allocation'!A4" display="'"/>
    <hyperlink ref="G107" location="'Rev allocation'!$C$72" display="'Rev allocation'!$C$72"/>
    <hyperlink ref="F108" location="'Rev allocation'!A4" display="'"/>
    <hyperlink ref="G108" location="'Rev allocation'!$C$80" display="'Rev allocation'!$C$80"/>
    <hyperlink ref="F109" location="'Rev allocation'!A4" display="'"/>
    <hyperlink ref="G109" location="'Rev allocation'!$C$90" display="'Rev allocation'!$C$90"/>
    <hyperlink ref="F110" location="'Rev allocation'!A4" display="'"/>
    <hyperlink ref="G110" location="'Rev allocation'!$C$126" display="'Rev allocation'!$C$126"/>
    <hyperlink ref="F111" location="'Rev allocation'!A4" display="'"/>
    <hyperlink ref="G111" location="'Rev allocation'!$C$142" display="'Rev allocation'!$C$142"/>
    <hyperlink ref="F112" location="'Rev allocation'!A4" display="'"/>
    <hyperlink ref="G112" location="'Rev allocation'!$C$156" display="'Rev allocation'!$C$156"/>
    <hyperlink ref="F113" location="'Rev allocation'!A4" display="'"/>
    <hyperlink ref="G113" location="'Rev allocation'!$C$160" display="'Rev allocation'!$C$160"/>
    <hyperlink ref="F114" location="'Direct'!A4" display="'"/>
    <hyperlink ref="G114" location="'Direct'!$C$18" display="'Direct'!$C$18"/>
    <hyperlink ref="F115" location="'Direct'!A4" display="'"/>
    <hyperlink ref="G115" location="'Direct'!$C$32" display="'Direct'!$C$32"/>
    <hyperlink ref="F116" location="'EDCM discounts'!A4" display="'"/>
    <hyperlink ref="G116" location="'EDCM discounts'!$C$16" display="'EDCM discounts'!$C$16"/>
    <hyperlink ref="F117" location="'EDCM discounts'!A4" display="'"/>
    <hyperlink ref="G117" location="'EDCM discounts'!$C$32" display="'EDCM discounts'!$C$32"/>
    <hyperlink ref="F118" location="'EDCM discounts'!A4" display="'"/>
    <hyperlink ref="G118" location="'EDCM discounts'!$C$50" display="'EDCM discounts'!$C$50"/>
    <hyperlink ref="F119" location="'EDCM discounts'!A4" display="'"/>
    <hyperlink ref="G119" location="'EDCM discounts'!$C$62" display="'EDCM discounts'!$C$62"/>
    <hyperlink ref="F120" location="'EDCM discounts'!A4" display="'"/>
    <hyperlink ref="G120" location="'EDCM discounts'!$C$79" display="'EDCM discounts'!$C$79"/>
    <hyperlink ref="F121" location="'EDCM discounts'!A4" display="'"/>
    <hyperlink ref="G121" location="'EDCM discounts'!$C$91" display="'EDCM discounts'!$C$91"/>
    <hyperlink ref="F122" location="'EDCM discounts'!A4" display="'"/>
    <hyperlink ref="G122" location="'EDCM discounts'!$C$100" display="'EDCM discounts'!$C$100"/>
    <hyperlink ref="F123" location="'CDCM discounts'!A4" display="'"/>
    <hyperlink ref="G123" location="'CDCM discounts'!$C$15" display="'CDCM discounts'!$C$15"/>
    <hyperlink ref="F124" location="'CDCM discounts'!A4" display="'"/>
    <hyperlink ref="G124" location="'CDCM discounts'!$C$25" display="'CDCM discounts'!$C$25"/>
    <hyperlink ref="F125" location="'CDCM discounts'!A4" display="'"/>
    <hyperlink ref="G125" location="'CDCM discounts'!$C$33" display="'CDCM discounts'!$C$33"/>
    <hyperlink ref="F126" location="'Output to other models'!A4" display="'"/>
    <hyperlink ref="G126" location="'Output to other models'!$C$15" display="'Output to other models'!$C$15"/>
    <hyperlink ref="F127" location="'Output to other models'!A4" display="'"/>
    <hyperlink ref="G127" location="'Output to other models'!$C$25" display="'Output to other models'!$C$25"/>
    <hyperlink ref="G62" location="'Fixed inputs'!C405" display="'Fixed inputs'!C405"/>
    <hyperlink ref="G25" location="'DNO inputs'!B58" display="Inflation indices"/>
    <hyperlink ref="G66" location="'DNO inputs'!C44" display="'DNO inputs'!C44"/>
    <hyperlink ref="G68" location="'DNO inputs'!C62" display="'DNO inputs'!C62"/>
    <hyperlink ref="G93" location="'Expenditure'!$C$87" display="'Expenditure'!$C$87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36" activePane="bottomRight" state="frozenSplit"/>
      <selection pane="topRight"/>
      <selection pane="bottomLeft"/>
      <selection pane="bottomRight" activeCell="J31" sqref="J31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3" width="20.85546875" customWidth="1"/>
    <col min="14" max="14" width="2.85546875" customWidth="1"/>
    <col min="15" max="15" width="40.85546875" customWidth="1"/>
    <col min="16" max="16" width="2.855468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669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615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2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98" t="s">
        <v>660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2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0" t="s">
        <v>670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101" t="s">
        <v>632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2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567</v>
      </c>
    </row>
    <row r="28" spans="1:15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1" t="s">
        <v>633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2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567</v>
      </c>
    </row>
    <row r="35" spans="1:15" x14ac:dyDescent="0.2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567</v>
      </c>
    </row>
    <row r="36" spans="1:15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31"/>
      <c r="B37" s="31"/>
      <c r="C37" s="101" t="s">
        <v>634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2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25">
      <c r="A39" s="31"/>
      <c r="B39" s="31"/>
      <c r="C39" s="100"/>
      <c r="D39" s="100" t="s">
        <v>675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2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2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2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2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2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2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2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726</v>
      </c>
      <c r="I47" s="104"/>
      <c r="J47" s="104"/>
      <c r="K47" s="104"/>
      <c r="L47" s="104"/>
      <c r="M47" s="104"/>
      <c r="N47" s="59"/>
      <c r="O47" s="31"/>
    </row>
    <row r="48" spans="1:15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31"/>
      <c r="D51" s="31"/>
      <c r="E51" s="110" t="s">
        <v>727</v>
      </c>
      <c r="F51" s="31"/>
      <c r="G51" s="103" t="s">
        <v>181</v>
      </c>
      <c r="H51" s="8" t="s">
        <v>726</v>
      </c>
      <c r="I51" s="104"/>
      <c r="J51" s="104"/>
      <c r="K51" s="104"/>
      <c r="L51" s="104"/>
      <c r="M51" s="104"/>
      <c r="N51" s="59"/>
      <c r="O51" s="31"/>
    </row>
    <row r="52" spans="1:15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2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2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2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2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2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2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2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2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2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2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2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2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2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2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2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2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2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2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2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2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2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2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2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2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25">
      <c r="A86" s="31"/>
      <c r="B86" s="31"/>
      <c r="C86" s="31"/>
      <c r="D86" s="31"/>
      <c r="E86" s="31"/>
      <c r="F86" s="110" t="s">
        <v>729</v>
      </c>
      <c r="G86" s="110" t="s">
        <v>354</v>
      </c>
      <c r="H86" s="11" t="s">
        <v>726</v>
      </c>
      <c r="I86" s="115" t="s">
        <v>314</v>
      </c>
      <c r="J86" s="114"/>
      <c r="K86" s="114"/>
      <c r="L86" s="114"/>
      <c r="M86" s="114"/>
      <c r="N86" s="59"/>
      <c r="O86" s="31" t="s">
        <v>736</v>
      </c>
    </row>
    <row r="87" spans="1:15" x14ac:dyDescent="0.25">
      <c r="A87" s="31"/>
      <c r="B87" s="31"/>
      <c r="C87" s="31"/>
      <c r="D87" s="31"/>
      <c r="E87" s="31"/>
      <c r="F87" s="110" t="s">
        <v>728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736</v>
      </c>
    </row>
    <row r="88" spans="1:15" x14ac:dyDescent="0.25">
      <c r="A88" s="31"/>
      <c r="B88" s="31"/>
      <c r="C88" s="31"/>
      <c r="D88" s="31"/>
      <c r="E88" s="31"/>
      <c r="F88" s="111" t="s">
        <v>756</v>
      </c>
      <c r="G88" s="112" t="s">
        <v>354</v>
      </c>
      <c r="H88" s="12" t="s">
        <v>726</v>
      </c>
      <c r="I88" s="115" t="s">
        <v>314</v>
      </c>
      <c r="J88" s="114"/>
      <c r="K88" s="114"/>
      <c r="L88" s="114"/>
      <c r="M88" s="114"/>
      <c r="N88" s="59"/>
      <c r="O88" s="31" t="s">
        <v>755</v>
      </c>
    </row>
    <row r="89" spans="1:15" x14ac:dyDescent="0.2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1" t="s">
        <v>616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2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2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2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2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729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728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12" t="s">
        <v>756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25">
      <c r="A132" s="31"/>
      <c r="B132" s="31"/>
      <c r="C132" s="101" t="s">
        <v>617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2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2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25">
      <c r="A135" s="31"/>
      <c r="B135" s="31"/>
      <c r="C135" s="100"/>
      <c r="D135" s="100" t="s">
        <v>676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2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2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25">
      <c r="A141" s="105"/>
      <c r="B141" s="31"/>
      <c r="C141" s="31"/>
      <c r="D141" s="31"/>
      <c r="E141" s="108" t="s">
        <v>679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2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2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2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2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2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2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2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2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729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736</v>
      </c>
    </row>
    <row r="175" spans="1:15" x14ac:dyDescent="0.25">
      <c r="A175" s="31"/>
      <c r="B175" s="31"/>
      <c r="C175" s="31"/>
      <c r="D175" s="31"/>
      <c r="E175" s="31"/>
      <c r="F175" s="103" t="s">
        <v>728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736</v>
      </c>
    </row>
    <row r="176" spans="1:15" x14ac:dyDescent="0.25">
      <c r="A176" s="31"/>
      <c r="B176" s="31"/>
      <c r="C176" s="31"/>
      <c r="D176" s="31"/>
      <c r="E176" s="31"/>
      <c r="F176" s="112" t="s">
        <v>756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755</v>
      </c>
    </row>
    <row r="177" spans="1:15" x14ac:dyDescent="0.2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25">
      <c r="A178" s="31"/>
      <c r="B178" s="31"/>
      <c r="C178" s="101" t="s">
        <v>666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2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25">
      <c r="A180" s="31"/>
      <c r="B180" s="31"/>
      <c r="C180" s="100"/>
      <c r="D180" s="100" t="s">
        <v>677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2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2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25">
      <c r="A189" s="105"/>
      <c r="B189" s="31"/>
      <c r="C189" s="31"/>
      <c r="D189" s="31"/>
      <c r="E189" s="108" t="s">
        <v>678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2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2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2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2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2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2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2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2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25">
      <c r="A276" s="31"/>
      <c r="B276" s="31"/>
      <c r="C276" s="101" t="s">
        <v>683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2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25">
      <c r="A278" s="31"/>
      <c r="B278" s="31"/>
      <c r="C278" s="100"/>
      <c r="D278" s="100" t="s">
        <v>680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25">
      <c r="A279" s="31"/>
      <c r="B279" s="31"/>
      <c r="C279" s="100"/>
      <c r="D279" s="100" t="s">
        <v>681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2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2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25">
      <c r="A288" s="105"/>
      <c r="B288" s="31"/>
      <c r="C288" s="31"/>
      <c r="D288" s="31"/>
      <c r="E288" s="108" t="s">
        <v>682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2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2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2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2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2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2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2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2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2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2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2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2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2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2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2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2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2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2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2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2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2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2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2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2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2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2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2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2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2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2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2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2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2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2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31"/>
      <c r="B375" s="31"/>
      <c r="C375" s="101" t="s">
        <v>684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2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25">
      <c r="A377" s="31"/>
      <c r="B377" s="31"/>
      <c r="C377" s="100"/>
      <c r="D377" s="100" t="s">
        <v>685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2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25">
      <c r="A379" s="105"/>
      <c r="B379" s="31"/>
      <c r="C379" s="31"/>
      <c r="D379" s="100"/>
      <c r="E379" s="108" t="s">
        <v>686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568</v>
      </c>
    </row>
    <row r="380" spans="1:15" x14ac:dyDescent="0.2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2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2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2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31"/>
      <c r="B384" s="31"/>
      <c r="C384" s="101" t="s">
        <v>687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2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105"/>
      <c r="B388" s="31"/>
      <c r="C388" s="31"/>
      <c r="D388" s="100"/>
      <c r="E388" s="108" t="s">
        <v>688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568</v>
      </c>
    </row>
    <row r="389" spans="1:15" x14ac:dyDescent="0.2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2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2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2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25">
      <c r="A393" s="31"/>
      <c r="B393" s="31"/>
      <c r="C393" s="101" t="s">
        <v>618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2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667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 t="s">
        <v>668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30" x14ac:dyDescent="0.2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567</v>
      </c>
    </row>
    <row r="399" spans="1:15" x14ac:dyDescent="0.2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2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2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2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2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2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2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24" t="s">
        <v>750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2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E410" t="s">
        <v>748</v>
      </c>
      <c r="G410" t="s">
        <v>749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>
      <formula1>$H$183:$H$187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>
      <formula1>$H$282:$H$286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P414"/>
  <sheetViews>
    <sheetView showGridLines="0" tabSelected="1" zoomScale="80" zoomScaleNormal="80" workbookViewId="0">
      <pane xSplit="9" ySplit="5" topLeftCell="J18" activePane="bottomRight" state="frozenSplit"/>
      <selection pane="topRight"/>
      <selection pane="bottomLeft"/>
      <selection pane="bottomRight" activeCell="H56" sqref="H56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3" width="20.85546875" customWidth="1"/>
    <col min="14" max="14" width="2.85546875" customWidth="1"/>
    <col min="15" max="15" width="40.85546875" customWidth="1"/>
    <col min="16" max="16" width="2.855468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661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619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v>0.25344367828594438</v>
      </c>
      <c r="I19" s="106" t="s">
        <v>314</v>
      </c>
      <c r="J19" s="116"/>
      <c r="K19" s="116"/>
      <c r="L19" s="116"/>
      <c r="M19" s="116"/>
      <c r="N19" s="59"/>
      <c r="O19" s="103" t="s">
        <v>598</v>
      </c>
    </row>
    <row r="20" spans="1:15" x14ac:dyDescent="0.2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1" t="s">
        <v>620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2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v>0.87877525358456221</v>
      </c>
      <c r="I26" s="106" t="s">
        <v>314</v>
      </c>
      <c r="J26" s="116"/>
      <c r="K26" s="116"/>
      <c r="L26" s="116"/>
      <c r="M26" s="116"/>
      <c r="N26" s="59"/>
      <c r="O26" s="103" t="s">
        <v>599</v>
      </c>
    </row>
    <row r="27" spans="1:15" x14ac:dyDescent="0.2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2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621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711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600</v>
      </c>
    </row>
    <row r="38" spans="1:15" x14ac:dyDescent="0.2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v>430494699.63311964</v>
      </c>
      <c r="I38" s="104"/>
      <c r="J38" s="104"/>
      <c r="K38" s="104"/>
      <c r="L38" s="104"/>
      <c r="M38" s="104"/>
      <c r="N38" s="59"/>
      <c r="O38" s="31"/>
    </row>
    <row r="39" spans="1:15" x14ac:dyDescent="0.2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v>37252599.220725462</v>
      </c>
      <c r="I39" s="104"/>
      <c r="J39" s="104"/>
      <c r="K39" s="104"/>
      <c r="L39" s="104"/>
      <c r="M39" s="104"/>
      <c r="N39" s="59"/>
      <c r="O39" s="31"/>
    </row>
    <row r="40" spans="1:15" x14ac:dyDescent="0.2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v>150338708.6800499</v>
      </c>
      <c r="I40" s="104"/>
      <c r="J40" s="104"/>
      <c r="K40" s="104"/>
      <c r="L40" s="104"/>
      <c r="M40" s="104"/>
      <c r="N40" s="59"/>
      <c r="O40" s="31"/>
    </row>
    <row r="41" spans="1:15" x14ac:dyDescent="0.2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v>124003698.56676236</v>
      </c>
      <c r="I41" s="104"/>
      <c r="J41" s="104"/>
      <c r="K41" s="104"/>
      <c r="L41" s="104"/>
      <c r="M41" s="104"/>
      <c r="N41" s="59"/>
      <c r="O41" s="31"/>
    </row>
    <row r="42" spans="1:15" x14ac:dyDescent="0.2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v>44950735.683991931</v>
      </c>
      <c r="I42" s="104"/>
      <c r="J42" s="104"/>
      <c r="K42" s="104"/>
      <c r="L42" s="104"/>
      <c r="M42" s="104"/>
      <c r="N42" s="59"/>
      <c r="O42" s="31"/>
    </row>
    <row r="43" spans="1:15" x14ac:dyDescent="0.2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125"/>
      <c r="B44" s="31"/>
      <c r="C44" s="101" t="s">
        <v>774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2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25"/>
      <c r="B46" s="31"/>
      <c r="C46" s="31"/>
      <c r="D46" s="100" t="s">
        <v>775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25">
      <c r="A47" s="125"/>
      <c r="B47" s="31"/>
      <c r="C47" s="31"/>
      <c r="D47" s="100" t="s">
        <v>784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2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126"/>
      <c r="B49" s="31"/>
      <c r="C49" s="31"/>
      <c r="D49" s="31"/>
      <c r="E49" s="103" t="s">
        <v>756</v>
      </c>
      <c r="F49" s="31"/>
      <c r="G49" s="103" t="s">
        <v>439</v>
      </c>
      <c r="H49" s="22">
        <v>1567941.7868812387</v>
      </c>
      <c r="I49" s="127" t="s">
        <v>314</v>
      </c>
      <c r="J49" s="104"/>
      <c r="K49" s="104"/>
      <c r="L49" s="104"/>
      <c r="M49" s="104"/>
      <c r="N49" s="59"/>
      <c r="O49" s="128" t="s">
        <v>783</v>
      </c>
    </row>
    <row r="50" spans="1:15" x14ac:dyDescent="0.2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101" t="s">
        <v>760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2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 t="s">
        <v>694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2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v>303453391.11362422</v>
      </c>
      <c r="I56" s="127" t="s">
        <v>314</v>
      </c>
      <c r="J56" s="104"/>
      <c r="K56" s="104"/>
      <c r="L56" s="104"/>
      <c r="M56" s="104"/>
      <c r="N56" s="59"/>
      <c r="O56" s="128" t="s">
        <v>569</v>
      </c>
    </row>
    <row r="57" spans="1:15" x14ac:dyDescent="0.2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25">
      <c r="A58" s="31"/>
      <c r="B58" s="98" t="s">
        <v>778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25">
      <c r="A60" s="31"/>
      <c r="B60" s="31"/>
      <c r="C60" s="100" t="s">
        <v>776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2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777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779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105"/>
      <c r="B66" s="31"/>
      <c r="C66" s="31"/>
      <c r="D66" s="31"/>
      <c r="E66" s="103" t="s">
        <v>780</v>
      </c>
      <c r="F66" s="31"/>
      <c r="G66" s="103" t="s">
        <v>179</v>
      </c>
      <c r="H66" s="22">
        <v>208.5916666666667</v>
      </c>
      <c r="I66" s="106" t="s">
        <v>314</v>
      </c>
      <c r="J66" s="116"/>
      <c r="K66" s="116"/>
      <c r="L66" s="116"/>
      <c r="M66" s="116"/>
      <c r="N66" s="59"/>
      <c r="O66" s="128" t="s">
        <v>783</v>
      </c>
    </row>
    <row r="67" spans="1:15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25">
      <c r="A68" s="105"/>
      <c r="B68" s="31"/>
      <c r="C68" s="31"/>
      <c r="D68" s="31"/>
      <c r="E68" s="103" t="s">
        <v>781</v>
      </c>
      <c r="F68" s="31"/>
      <c r="G68" s="103" t="s">
        <v>179</v>
      </c>
      <c r="H68" s="22">
        <v>407.16473249843847</v>
      </c>
      <c r="I68" s="106" t="s">
        <v>314</v>
      </c>
      <c r="J68" s="116"/>
      <c r="K68" s="116"/>
      <c r="L68" s="116"/>
      <c r="M68" s="116"/>
      <c r="N68" s="59"/>
      <c r="O68" s="128" t="s">
        <v>783</v>
      </c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100" t="s">
        <v>689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25">
      <c r="A74" s="31"/>
      <c r="B74" s="31"/>
      <c r="C74" s="101" t="s">
        <v>761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2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25">
      <c r="A76" s="31"/>
      <c r="B76" s="31"/>
      <c r="C76" s="31"/>
      <c r="D76" s="100" t="s">
        <v>696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25">
      <c r="A77" s="31"/>
      <c r="B77" s="31"/>
      <c r="C77" s="31"/>
      <c r="D77" s="100" t="s">
        <v>690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2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570</v>
      </c>
    </row>
    <row r="80" spans="1:15" x14ac:dyDescent="0.2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3192</v>
      </c>
      <c r="I80" s="104"/>
      <c r="J80" s="104"/>
      <c r="K80" s="104"/>
      <c r="L80" s="104"/>
      <c r="M80" s="10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317000</v>
      </c>
      <c r="I81" s="104"/>
      <c r="J81" s="104"/>
      <c r="K81" s="104"/>
      <c r="L81" s="104"/>
      <c r="M81" s="10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97546</v>
      </c>
      <c r="I82" s="104"/>
      <c r="J82" s="104"/>
      <c r="K82" s="104"/>
      <c r="L82" s="104"/>
      <c r="M82" s="10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0</v>
      </c>
      <c r="I83" s="104"/>
      <c r="J83" s="104"/>
      <c r="K83" s="104"/>
      <c r="L83" s="104"/>
      <c r="M83" s="10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4772.09</v>
      </c>
      <c r="I84" s="104"/>
      <c r="J84" s="104"/>
      <c r="K84" s="104"/>
      <c r="L84" s="104"/>
      <c r="M84" s="10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6194.5</v>
      </c>
      <c r="I85" s="104"/>
      <c r="J85" s="104"/>
      <c r="K85" s="104"/>
      <c r="L85" s="104"/>
      <c r="M85" s="104"/>
      <c r="N85" s="59"/>
      <c r="O85" s="31"/>
    </row>
    <row r="86" spans="1:15" x14ac:dyDescent="0.2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778846</v>
      </c>
      <c r="I86" s="104"/>
      <c r="J86" s="104"/>
      <c r="K86" s="104"/>
      <c r="L86" s="104"/>
      <c r="M86" s="104"/>
      <c r="N86" s="59"/>
      <c r="O86" s="31"/>
    </row>
    <row r="87" spans="1:15" x14ac:dyDescent="0.2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4081</v>
      </c>
      <c r="I87" s="104"/>
      <c r="J87" s="104"/>
      <c r="K87" s="104"/>
      <c r="L87" s="104"/>
      <c r="M87" s="104"/>
      <c r="N87" s="59"/>
      <c r="O87" s="31"/>
    </row>
    <row r="88" spans="1:15" x14ac:dyDescent="0.2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3785</v>
      </c>
      <c r="I88" s="104"/>
      <c r="J88" s="104"/>
      <c r="K88" s="104"/>
      <c r="L88" s="104"/>
      <c r="M88" s="104"/>
      <c r="N88" s="59"/>
      <c r="O88" s="31"/>
    </row>
    <row r="89" spans="1:15" x14ac:dyDescent="0.2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199</v>
      </c>
      <c r="I89" s="104"/>
      <c r="J89" s="104"/>
      <c r="K89" s="104"/>
      <c r="L89" s="104"/>
      <c r="M89" s="104"/>
      <c r="N89" s="59"/>
      <c r="O89" s="31"/>
    </row>
    <row r="90" spans="1:15" x14ac:dyDescent="0.2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3645</v>
      </c>
      <c r="I90" s="104"/>
      <c r="J90" s="104"/>
      <c r="K90" s="104"/>
      <c r="L90" s="104"/>
      <c r="M90" s="104"/>
      <c r="N90" s="59"/>
      <c r="O90" s="31"/>
    </row>
    <row r="91" spans="1:15" x14ac:dyDescent="0.2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31376</v>
      </c>
      <c r="I91" s="104"/>
      <c r="J91" s="104"/>
      <c r="K91" s="104"/>
      <c r="L91" s="104"/>
      <c r="M91" s="104"/>
      <c r="N91" s="59"/>
      <c r="O91" s="31"/>
    </row>
    <row r="92" spans="1:15" x14ac:dyDescent="0.2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2653</v>
      </c>
      <c r="I92" s="104"/>
      <c r="J92" s="104"/>
      <c r="K92" s="104"/>
      <c r="L92" s="104"/>
      <c r="M92" s="104"/>
      <c r="N92" s="59"/>
      <c r="O92" s="31"/>
    </row>
    <row r="93" spans="1:15" x14ac:dyDescent="0.2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12207</v>
      </c>
      <c r="I93" s="104"/>
      <c r="J93" s="104"/>
      <c r="K93" s="104"/>
      <c r="L93" s="104"/>
      <c r="M93" s="104"/>
      <c r="N93" s="59"/>
      <c r="O93" s="31"/>
    </row>
    <row r="94" spans="1:15" x14ac:dyDescent="0.2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0</v>
      </c>
      <c r="I94" s="104"/>
      <c r="J94" s="104"/>
      <c r="K94" s="104"/>
      <c r="L94" s="104"/>
      <c r="M94" s="104"/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0</v>
      </c>
      <c r="I95" s="104"/>
      <c r="J95" s="104"/>
      <c r="K95" s="104"/>
      <c r="L95" s="104"/>
      <c r="M95" s="104"/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0</v>
      </c>
      <c r="I96" s="104"/>
      <c r="J96" s="104"/>
      <c r="K96" s="104"/>
      <c r="L96" s="104"/>
      <c r="M96" s="104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162533</v>
      </c>
      <c r="I97" s="104"/>
      <c r="J97" s="104"/>
      <c r="K97" s="104"/>
      <c r="L97" s="104"/>
      <c r="M97" s="104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0</v>
      </c>
      <c r="I98" s="104"/>
      <c r="J98" s="104"/>
      <c r="K98" s="104"/>
      <c r="L98" s="104"/>
      <c r="M98" s="104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5461.7</v>
      </c>
      <c r="I99" s="104"/>
      <c r="J99" s="104"/>
      <c r="K99" s="104"/>
      <c r="L99" s="104"/>
      <c r="M99" s="104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0</v>
      </c>
      <c r="I100" s="104"/>
      <c r="J100" s="104"/>
      <c r="K100" s="104"/>
      <c r="L100" s="104"/>
      <c r="M100" s="104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5</v>
      </c>
      <c r="I101" s="104"/>
      <c r="J101" s="104"/>
      <c r="K101" s="104"/>
      <c r="L101" s="104"/>
      <c r="M101" s="104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913</v>
      </c>
      <c r="I102" s="104"/>
      <c r="J102" s="104"/>
      <c r="K102" s="104"/>
      <c r="L102" s="104"/>
      <c r="M102" s="104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3015</v>
      </c>
      <c r="I103" s="104"/>
      <c r="J103" s="104"/>
      <c r="K103" s="104"/>
      <c r="L103" s="104"/>
      <c r="M103" s="104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148</v>
      </c>
      <c r="I104" s="104"/>
      <c r="J104" s="104"/>
      <c r="K104" s="104"/>
      <c r="L104" s="104"/>
      <c r="M104" s="104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2330</v>
      </c>
      <c r="I105" s="104"/>
      <c r="J105" s="104"/>
      <c r="K105" s="104"/>
      <c r="L105" s="104"/>
      <c r="M105" s="104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7526</v>
      </c>
      <c r="I106" s="104"/>
      <c r="J106" s="104"/>
      <c r="K106" s="104"/>
      <c r="L106" s="104"/>
      <c r="M106" s="104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5702</v>
      </c>
      <c r="I107" s="104"/>
      <c r="J107" s="104"/>
      <c r="K107" s="104"/>
      <c r="L107" s="104"/>
      <c r="M107" s="104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1</v>
      </c>
      <c r="I108" s="104"/>
      <c r="J108" s="104"/>
      <c r="K108" s="104"/>
      <c r="L108" s="104"/>
      <c r="M108" s="104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0</v>
      </c>
      <c r="I109" s="104"/>
      <c r="J109" s="104"/>
      <c r="K109" s="104"/>
      <c r="L109" s="104"/>
      <c r="M109" s="104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0</v>
      </c>
      <c r="I110" s="104"/>
      <c r="J110" s="104"/>
      <c r="K110" s="104"/>
      <c r="L110" s="104"/>
      <c r="M110" s="104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0</v>
      </c>
      <c r="I111" s="104"/>
      <c r="J111" s="104"/>
      <c r="K111" s="104"/>
      <c r="L111" s="104"/>
      <c r="M111" s="104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0</v>
      </c>
      <c r="I112" s="104"/>
      <c r="J112" s="104"/>
      <c r="K112" s="104"/>
      <c r="L112" s="104"/>
      <c r="M112" s="104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0</v>
      </c>
      <c r="I113" s="104"/>
      <c r="J113" s="104"/>
      <c r="K113" s="104"/>
      <c r="L113" s="104"/>
      <c r="M113" s="104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0</v>
      </c>
      <c r="I114" s="104"/>
      <c r="J114" s="104"/>
      <c r="K114" s="104"/>
      <c r="L114" s="104"/>
      <c r="M114" s="104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31541</v>
      </c>
      <c r="I116" s="104"/>
      <c r="J116" s="104"/>
      <c r="K116" s="104"/>
      <c r="L116" s="104"/>
      <c r="M116" s="104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8203</v>
      </c>
      <c r="I117" s="104"/>
      <c r="J117" s="104"/>
      <c r="K117" s="104"/>
      <c r="L117" s="104"/>
      <c r="M117" s="104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0</v>
      </c>
      <c r="I118" s="104"/>
      <c r="J118" s="104"/>
      <c r="K118" s="104"/>
      <c r="L118" s="104"/>
      <c r="M118" s="104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0</v>
      </c>
      <c r="I119" s="104"/>
      <c r="J119" s="104"/>
      <c r="K119" s="104"/>
      <c r="L119" s="104"/>
      <c r="M119" s="104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1186</v>
      </c>
      <c r="I120" s="104"/>
      <c r="J120" s="104"/>
      <c r="K120" s="104"/>
      <c r="L120" s="104"/>
      <c r="M120" s="104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41</v>
      </c>
      <c r="I121" s="104"/>
      <c r="J121" s="104"/>
      <c r="K121" s="104"/>
      <c r="L121" s="104"/>
      <c r="M121" s="104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329</v>
      </c>
      <c r="I122" s="104"/>
      <c r="J122" s="104"/>
      <c r="K122" s="104"/>
      <c r="L122" s="104"/>
      <c r="M122" s="104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28</v>
      </c>
      <c r="I123" s="104"/>
      <c r="J123" s="104"/>
      <c r="K123" s="104"/>
      <c r="L123" s="104"/>
      <c r="M123" s="104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15324</v>
      </c>
      <c r="I124" s="104"/>
      <c r="J124" s="104"/>
      <c r="K124" s="104"/>
      <c r="L124" s="104"/>
      <c r="M124" s="104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190</v>
      </c>
      <c r="I125" s="104"/>
      <c r="J125" s="104"/>
      <c r="K125" s="104"/>
      <c r="L125" s="104"/>
      <c r="M125" s="104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4318</v>
      </c>
      <c r="I126" s="104"/>
      <c r="J126" s="104"/>
      <c r="K126" s="104"/>
      <c r="L126" s="104"/>
      <c r="M126" s="104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251</v>
      </c>
      <c r="I127" s="104"/>
      <c r="J127" s="104"/>
      <c r="K127" s="104"/>
      <c r="L127" s="104"/>
      <c r="M127" s="104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386.84</v>
      </c>
      <c r="I128" s="104"/>
      <c r="J128" s="104"/>
      <c r="K128" s="104"/>
      <c r="L128" s="104"/>
      <c r="M128" s="104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0</v>
      </c>
      <c r="I129" s="104"/>
      <c r="J129" s="104"/>
      <c r="K129" s="104"/>
      <c r="L129" s="104"/>
      <c r="M129" s="104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8.1240000000000006</v>
      </c>
      <c r="I130" s="104"/>
      <c r="J130" s="104"/>
      <c r="K130" s="104"/>
      <c r="L130" s="104"/>
      <c r="M130" s="104"/>
      <c r="N130" s="59"/>
      <c r="O130" s="31"/>
    </row>
    <row r="131" spans="1:15" x14ac:dyDescent="0.2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6</v>
      </c>
      <c r="I131" s="104"/>
      <c r="J131" s="104"/>
      <c r="K131" s="104"/>
      <c r="L131" s="104"/>
      <c r="M131" s="104"/>
      <c r="N131" s="59"/>
      <c r="O131" s="31"/>
    </row>
    <row r="132" spans="1:15" x14ac:dyDescent="0.2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2</v>
      </c>
      <c r="I132" s="104"/>
      <c r="J132" s="104"/>
      <c r="K132" s="104"/>
      <c r="L132" s="104"/>
      <c r="M132" s="104"/>
      <c r="N132" s="59"/>
      <c r="O132" s="31"/>
    </row>
    <row r="133" spans="1:15" x14ac:dyDescent="0.2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1</v>
      </c>
      <c r="I133" s="104"/>
      <c r="J133" s="104"/>
      <c r="K133" s="104"/>
      <c r="L133" s="104"/>
      <c r="M133" s="104"/>
      <c r="N133" s="59"/>
      <c r="O133" s="31"/>
    </row>
    <row r="134" spans="1:15" x14ac:dyDescent="0.2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1.3</v>
      </c>
      <c r="I134" s="104"/>
      <c r="J134" s="104"/>
      <c r="K134" s="104"/>
      <c r="L134" s="104"/>
      <c r="M134" s="104"/>
      <c r="N134" s="59"/>
      <c r="O134" s="31"/>
    </row>
    <row r="135" spans="1:15" x14ac:dyDescent="0.2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311</v>
      </c>
      <c r="I135" s="104"/>
      <c r="J135" s="104"/>
      <c r="K135" s="104"/>
      <c r="L135" s="104"/>
      <c r="M135" s="104"/>
      <c r="N135" s="59"/>
      <c r="O135" s="31"/>
    </row>
    <row r="136" spans="1:15" x14ac:dyDescent="0.2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274</v>
      </c>
      <c r="I136" s="104"/>
      <c r="J136" s="104"/>
      <c r="K136" s="104"/>
      <c r="L136" s="104"/>
      <c r="M136" s="104"/>
      <c r="N136" s="59"/>
      <c r="O136" s="31"/>
    </row>
    <row r="137" spans="1:15" x14ac:dyDescent="0.2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16</v>
      </c>
      <c r="I137" s="104"/>
      <c r="J137" s="104"/>
      <c r="K137" s="104"/>
      <c r="L137" s="104"/>
      <c r="M137" s="104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0</v>
      </c>
      <c r="I138" s="104"/>
      <c r="J138" s="104"/>
      <c r="K138" s="104"/>
      <c r="L138" s="104"/>
      <c r="M138" s="104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0</v>
      </c>
      <c r="I139" s="104"/>
      <c r="J139" s="104"/>
      <c r="K139" s="104"/>
      <c r="L139" s="104"/>
      <c r="M139" s="104"/>
      <c r="N139" s="59"/>
      <c r="O139" s="31"/>
    </row>
    <row r="140" spans="1:15" x14ac:dyDescent="0.2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1074</v>
      </c>
      <c r="I140" s="104"/>
      <c r="J140" s="104"/>
      <c r="K140" s="104"/>
      <c r="L140" s="104"/>
      <c r="M140" s="104"/>
      <c r="N140" s="59"/>
      <c r="O140" s="31"/>
    </row>
    <row r="141" spans="1:15" x14ac:dyDescent="0.2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53</v>
      </c>
      <c r="I141" s="104"/>
      <c r="J141" s="104"/>
      <c r="K141" s="104"/>
      <c r="L141" s="104"/>
      <c r="M141" s="104"/>
      <c r="N141" s="59"/>
      <c r="O141" s="31"/>
    </row>
    <row r="142" spans="1:15" x14ac:dyDescent="0.2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233</v>
      </c>
      <c r="I142" s="104"/>
      <c r="J142" s="104"/>
      <c r="K142" s="104"/>
      <c r="L142" s="104"/>
      <c r="M142" s="104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0</v>
      </c>
      <c r="I143" s="104"/>
      <c r="J143" s="104"/>
      <c r="K143" s="104"/>
      <c r="L143" s="104"/>
      <c r="M143" s="104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247</v>
      </c>
      <c r="I144" s="104"/>
      <c r="J144" s="104"/>
      <c r="K144" s="104"/>
      <c r="L144" s="104"/>
      <c r="M144" s="104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244</v>
      </c>
      <c r="I145" s="104"/>
      <c r="J145" s="104"/>
      <c r="K145" s="104"/>
      <c r="L145" s="104"/>
      <c r="M145" s="104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30</v>
      </c>
      <c r="I146" s="104"/>
      <c r="J146" s="104"/>
      <c r="K146" s="104"/>
      <c r="L146" s="104"/>
      <c r="M146" s="104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0</v>
      </c>
      <c r="I147" s="104"/>
      <c r="J147" s="104"/>
      <c r="K147" s="104"/>
      <c r="L147" s="104"/>
      <c r="M147" s="104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91</v>
      </c>
      <c r="I148" s="104"/>
      <c r="J148" s="104"/>
      <c r="K148" s="104"/>
      <c r="L148" s="104"/>
      <c r="M148" s="104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1089</v>
      </c>
      <c r="I149" s="104"/>
      <c r="J149" s="104"/>
      <c r="K149" s="104"/>
      <c r="L149" s="104"/>
      <c r="M149" s="104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835</v>
      </c>
      <c r="I150" s="104"/>
      <c r="J150" s="104"/>
      <c r="K150" s="104"/>
      <c r="L150" s="104"/>
      <c r="M150" s="104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2354</v>
      </c>
      <c r="I151" s="104"/>
      <c r="J151" s="104"/>
      <c r="K151" s="104"/>
      <c r="L151" s="104"/>
      <c r="M151" s="104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4708</v>
      </c>
      <c r="I152" s="104"/>
      <c r="J152" s="104"/>
      <c r="K152" s="104"/>
      <c r="L152" s="104"/>
      <c r="M152" s="104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35.4</v>
      </c>
      <c r="I153" s="104"/>
      <c r="J153" s="104"/>
      <c r="K153" s="104"/>
      <c r="L153" s="104"/>
      <c r="M153" s="104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58</v>
      </c>
      <c r="I154" s="104"/>
      <c r="J154" s="104"/>
      <c r="K154" s="104"/>
      <c r="L154" s="104"/>
      <c r="M154" s="104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0</v>
      </c>
      <c r="I155" s="104"/>
      <c r="J155" s="104"/>
      <c r="K155" s="104"/>
      <c r="L155" s="104"/>
      <c r="M155" s="104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222</v>
      </c>
      <c r="I157" s="104"/>
      <c r="J157" s="104"/>
      <c r="K157" s="104"/>
      <c r="L157" s="104"/>
      <c r="M157" s="104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727</v>
      </c>
      <c r="I158" s="104"/>
      <c r="J158" s="104"/>
      <c r="K158" s="104"/>
      <c r="L158" s="104"/>
      <c r="M158" s="104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131</v>
      </c>
      <c r="I159" s="104"/>
      <c r="J159" s="104"/>
      <c r="K159" s="104"/>
      <c r="L159" s="104"/>
      <c r="M159" s="104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140</v>
      </c>
      <c r="I160" s="104"/>
      <c r="J160" s="104"/>
      <c r="K160" s="104"/>
      <c r="L160" s="104"/>
      <c r="M160" s="104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1</v>
      </c>
      <c r="I161" s="104"/>
      <c r="J161" s="104"/>
      <c r="K161" s="104"/>
      <c r="L161" s="104"/>
      <c r="M161" s="104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272</v>
      </c>
      <c r="I162" s="104"/>
      <c r="J162" s="104"/>
      <c r="K162" s="104"/>
      <c r="L162" s="104"/>
      <c r="M162" s="104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1246</v>
      </c>
      <c r="I163" s="104"/>
      <c r="J163" s="104"/>
      <c r="K163" s="104"/>
      <c r="L163" s="104"/>
      <c r="M163" s="104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v>143</v>
      </c>
      <c r="I164" s="104"/>
      <c r="J164" s="104"/>
      <c r="K164" s="104"/>
      <c r="L164" s="104"/>
      <c r="M164" s="104"/>
      <c r="N164" s="59"/>
      <c r="O164" s="31"/>
    </row>
    <row r="165" spans="1:15" x14ac:dyDescent="0.2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25">
      <c r="A166" s="31"/>
      <c r="B166" s="31"/>
      <c r="C166" s="101" t="s">
        <v>762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2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25">
      <c r="A168" s="31"/>
      <c r="B168" s="31"/>
      <c r="C168" s="31"/>
      <c r="D168" s="100" t="s">
        <v>695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2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2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601</v>
      </c>
    </row>
    <row r="171" spans="1:15" x14ac:dyDescent="0.2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19990</v>
      </c>
      <c r="I171" s="104"/>
      <c r="J171" s="104"/>
      <c r="K171" s="104"/>
      <c r="L171" s="104"/>
      <c r="M171" s="104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320</v>
      </c>
      <c r="I172" s="104"/>
      <c r="J172" s="104"/>
      <c r="K172" s="104"/>
      <c r="L172" s="104"/>
      <c r="M172" s="104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1920</v>
      </c>
      <c r="I173" s="104"/>
      <c r="J173" s="104"/>
      <c r="K173" s="104"/>
      <c r="L173" s="104"/>
      <c r="M173" s="104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0</v>
      </c>
      <c r="I174" s="104"/>
      <c r="J174" s="104"/>
      <c r="K174" s="104"/>
      <c r="L174" s="104"/>
      <c r="M174" s="104"/>
      <c r="N174" s="59"/>
      <c r="O174" s="31"/>
    </row>
    <row r="175" spans="1:15" x14ac:dyDescent="0.2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67220</v>
      </c>
      <c r="I175" s="104"/>
      <c r="J175" s="104"/>
      <c r="K175" s="104"/>
      <c r="L175" s="104"/>
      <c r="M175" s="104"/>
      <c r="N175" s="59"/>
      <c r="O175" s="31"/>
    </row>
    <row r="176" spans="1:15" x14ac:dyDescent="0.2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75910</v>
      </c>
      <c r="I176" s="104"/>
      <c r="J176" s="104"/>
      <c r="K176" s="104"/>
      <c r="L176" s="104"/>
      <c r="M176" s="104"/>
      <c r="N176" s="59"/>
      <c r="O176" s="31"/>
    </row>
    <row r="177" spans="1:15" x14ac:dyDescent="0.2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710</v>
      </c>
      <c r="I177" s="104"/>
      <c r="J177" s="104"/>
      <c r="K177" s="104"/>
      <c r="L177" s="104"/>
      <c r="M177" s="104"/>
      <c r="N177" s="59"/>
      <c r="O177" s="31"/>
    </row>
    <row r="178" spans="1:15" x14ac:dyDescent="0.2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8060.0000000000009</v>
      </c>
      <c r="I178" s="104"/>
      <c r="J178" s="104"/>
      <c r="K178" s="104"/>
      <c r="L178" s="104"/>
      <c r="M178" s="104"/>
      <c r="N178" s="59"/>
      <c r="O178" s="31"/>
    </row>
    <row r="179" spans="1:15" x14ac:dyDescent="0.2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8470</v>
      </c>
      <c r="I179" s="104"/>
      <c r="J179" s="104"/>
      <c r="K179" s="104"/>
      <c r="L179" s="104"/>
      <c r="M179" s="104"/>
      <c r="N179" s="59"/>
      <c r="O179" s="31"/>
    </row>
    <row r="180" spans="1:15" x14ac:dyDescent="0.2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10530</v>
      </c>
      <c r="I180" s="104"/>
      <c r="J180" s="104"/>
      <c r="K180" s="104"/>
      <c r="L180" s="104"/>
      <c r="M180" s="104"/>
      <c r="N180" s="59"/>
      <c r="O180" s="31"/>
    </row>
    <row r="181" spans="1:15" x14ac:dyDescent="0.2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0</v>
      </c>
      <c r="I181" s="104"/>
      <c r="J181" s="104"/>
      <c r="K181" s="104"/>
      <c r="L181" s="104"/>
      <c r="M181" s="104"/>
      <c r="N181" s="59"/>
      <c r="O181" s="31"/>
    </row>
    <row r="182" spans="1:15" x14ac:dyDescent="0.2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20820</v>
      </c>
      <c r="I184" s="104"/>
      <c r="J184" s="104"/>
      <c r="K184" s="104"/>
      <c r="L184" s="104"/>
      <c r="M184" s="10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0</v>
      </c>
      <c r="I185" s="104"/>
      <c r="J185" s="104"/>
      <c r="K185" s="104"/>
      <c r="L185" s="104"/>
      <c r="M185" s="10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0</v>
      </c>
      <c r="I186" s="104"/>
      <c r="J186" s="104"/>
      <c r="K186" s="104"/>
      <c r="L186" s="104"/>
      <c r="M186" s="10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2050</v>
      </c>
      <c r="I188" s="104"/>
      <c r="J188" s="104"/>
      <c r="K188" s="104"/>
      <c r="L188" s="104"/>
      <c r="M188" s="104"/>
      <c r="N188" s="59"/>
      <c r="O188" s="31"/>
    </row>
    <row r="189" spans="1:15" x14ac:dyDescent="0.2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0</v>
      </c>
      <c r="I189" s="104"/>
      <c r="J189" s="104"/>
      <c r="K189" s="104"/>
      <c r="L189" s="104"/>
      <c r="M189" s="104"/>
      <c r="N189" s="59"/>
      <c r="O189" s="31"/>
    </row>
    <row r="190" spans="1:15" x14ac:dyDescent="0.2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84360</v>
      </c>
      <c r="I190" s="104"/>
      <c r="J190" s="104"/>
      <c r="K190" s="104"/>
      <c r="L190" s="104"/>
      <c r="M190" s="10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0</v>
      </c>
      <c r="I191" s="104"/>
      <c r="J191" s="104"/>
      <c r="K191" s="104"/>
      <c r="L191" s="104"/>
      <c r="M191" s="10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535690</v>
      </c>
      <c r="I192" s="104"/>
      <c r="J192" s="104"/>
      <c r="K192" s="104"/>
      <c r="L192" s="104"/>
      <c r="M192" s="10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8310</v>
      </c>
      <c r="I193" s="104"/>
      <c r="J193" s="104"/>
      <c r="K193" s="104"/>
      <c r="L193" s="104"/>
      <c r="M193" s="10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24520</v>
      </c>
      <c r="I194" s="104"/>
      <c r="J194" s="104"/>
      <c r="K194" s="104"/>
      <c r="L194" s="104"/>
      <c r="M194" s="10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7060</v>
      </c>
      <c r="I195" s="104"/>
      <c r="J195" s="104"/>
      <c r="K195" s="104"/>
      <c r="L195" s="104"/>
      <c r="M195" s="10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10150</v>
      </c>
      <c r="I196" s="104"/>
      <c r="J196" s="104"/>
      <c r="K196" s="104"/>
      <c r="L196" s="104"/>
      <c r="M196" s="10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12280</v>
      </c>
      <c r="I197" s="104"/>
      <c r="J197" s="104"/>
      <c r="K197" s="104"/>
      <c r="L197" s="104"/>
      <c r="M197" s="10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0</v>
      </c>
      <c r="I198" s="104"/>
      <c r="J198" s="104"/>
      <c r="K198" s="104"/>
      <c r="L198" s="104"/>
      <c r="M198" s="10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0</v>
      </c>
      <c r="I199" s="104"/>
      <c r="J199" s="104"/>
      <c r="K199" s="104"/>
      <c r="L199" s="104"/>
      <c r="M199" s="10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0</v>
      </c>
      <c r="I200" s="104"/>
      <c r="J200" s="104"/>
      <c r="K200" s="104"/>
      <c r="L200" s="104"/>
      <c r="M200" s="10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0</v>
      </c>
      <c r="I201" s="104"/>
      <c r="J201" s="104"/>
      <c r="K201" s="104"/>
      <c r="L201" s="104"/>
      <c r="M201" s="10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0</v>
      </c>
      <c r="I203" s="104"/>
      <c r="J203" s="104"/>
      <c r="K203" s="104"/>
      <c r="L203" s="104"/>
      <c r="M203" s="10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0</v>
      </c>
      <c r="I204" s="104"/>
      <c r="J204" s="104"/>
      <c r="K204" s="104"/>
      <c r="L204" s="104"/>
      <c r="M204" s="10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1780</v>
      </c>
      <c r="I207" s="104"/>
      <c r="J207" s="104"/>
      <c r="K207" s="104"/>
      <c r="L207" s="104"/>
      <c r="M207" s="10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12820</v>
      </c>
      <c r="I208" s="104"/>
      <c r="J208" s="104"/>
      <c r="K208" s="104"/>
      <c r="L208" s="104"/>
      <c r="M208" s="10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0</v>
      </c>
      <c r="I209" s="104"/>
      <c r="J209" s="104"/>
      <c r="K209" s="104"/>
      <c r="L209" s="104"/>
      <c r="M209" s="10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0</v>
      </c>
      <c r="I210" s="104"/>
      <c r="J210" s="104"/>
      <c r="K210" s="104"/>
      <c r="L210" s="104"/>
      <c r="M210" s="10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26880</v>
      </c>
      <c r="I211" s="104"/>
      <c r="J211" s="104"/>
      <c r="K211" s="104"/>
      <c r="L211" s="104"/>
      <c r="M211" s="10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33670</v>
      </c>
      <c r="I212" s="104"/>
      <c r="J212" s="104"/>
      <c r="K212" s="104"/>
      <c r="L212" s="104"/>
      <c r="M212" s="10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41550</v>
      </c>
      <c r="I213" s="104"/>
      <c r="J213" s="104"/>
      <c r="K213" s="104"/>
      <c r="L213" s="104"/>
      <c r="M213" s="10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52490</v>
      </c>
      <c r="I214" s="104"/>
      <c r="J214" s="104"/>
      <c r="K214" s="104"/>
      <c r="L214" s="104"/>
      <c r="M214" s="10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2610</v>
      </c>
      <c r="I215" s="104"/>
      <c r="J215" s="104"/>
      <c r="K215" s="104"/>
      <c r="L215" s="104"/>
      <c r="M215" s="10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45360</v>
      </c>
      <c r="I216" s="104"/>
      <c r="J216" s="104"/>
      <c r="K216" s="104"/>
      <c r="L216" s="104"/>
      <c r="M216" s="10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3610</v>
      </c>
      <c r="I217" s="104"/>
      <c r="J217" s="104"/>
      <c r="K217" s="104"/>
      <c r="L217" s="104"/>
      <c r="M217" s="10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74530</v>
      </c>
      <c r="I218" s="104"/>
      <c r="J218" s="104"/>
      <c r="K218" s="104"/>
      <c r="L218" s="104"/>
      <c r="M218" s="10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173040</v>
      </c>
      <c r="I219" s="104"/>
      <c r="J219" s="104"/>
      <c r="K219" s="104"/>
      <c r="L219" s="104"/>
      <c r="M219" s="10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152890</v>
      </c>
      <c r="I220" s="104"/>
      <c r="J220" s="104"/>
      <c r="K220" s="104"/>
      <c r="L220" s="104"/>
      <c r="M220" s="10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173420</v>
      </c>
      <c r="I221" s="104"/>
      <c r="J221" s="104"/>
      <c r="K221" s="104"/>
      <c r="L221" s="104"/>
      <c r="M221" s="10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444450</v>
      </c>
      <c r="I222" s="104"/>
      <c r="J222" s="104"/>
      <c r="K222" s="104"/>
      <c r="L222" s="104"/>
      <c r="M222" s="10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444450</v>
      </c>
      <c r="I223" s="104"/>
      <c r="J223" s="104"/>
      <c r="K223" s="104"/>
      <c r="L223" s="104"/>
      <c r="M223" s="10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444450</v>
      </c>
      <c r="I224" s="104"/>
      <c r="J224" s="104"/>
      <c r="K224" s="104"/>
      <c r="L224" s="104"/>
      <c r="M224" s="10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1134520</v>
      </c>
      <c r="I225" s="104"/>
      <c r="J225" s="104"/>
      <c r="K225" s="104"/>
      <c r="L225" s="104"/>
      <c r="M225" s="10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66580</v>
      </c>
      <c r="I226" s="104"/>
      <c r="J226" s="104"/>
      <c r="K226" s="104"/>
      <c r="L226" s="104"/>
      <c r="M226" s="10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51400</v>
      </c>
      <c r="I227" s="104"/>
      <c r="J227" s="104"/>
      <c r="K227" s="104"/>
      <c r="L227" s="104"/>
      <c r="M227" s="10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33170</v>
      </c>
      <c r="I228" s="104"/>
      <c r="J228" s="104"/>
      <c r="K228" s="104"/>
      <c r="L228" s="104"/>
      <c r="M228" s="10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0</v>
      </c>
      <c r="I229" s="104"/>
      <c r="J229" s="104"/>
      <c r="K229" s="104"/>
      <c r="L229" s="104"/>
      <c r="M229" s="10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0</v>
      </c>
      <c r="I230" s="104"/>
      <c r="J230" s="104"/>
      <c r="K230" s="104"/>
      <c r="L230" s="104"/>
      <c r="M230" s="10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0</v>
      </c>
      <c r="I231" s="104"/>
      <c r="J231" s="104"/>
      <c r="K231" s="104"/>
      <c r="L231" s="104"/>
      <c r="M231" s="10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88110</v>
      </c>
      <c r="I232" s="104"/>
      <c r="J232" s="104"/>
      <c r="K232" s="104"/>
      <c r="L232" s="104"/>
      <c r="M232" s="10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0</v>
      </c>
      <c r="I233" s="104"/>
      <c r="J233" s="104"/>
      <c r="K233" s="104"/>
      <c r="L233" s="104"/>
      <c r="M233" s="10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0</v>
      </c>
      <c r="I234" s="104"/>
      <c r="J234" s="104"/>
      <c r="K234" s="104"/>
      <c r="L234" s="104"/>
      <c r="M234" s="10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262730</v>
      </c>
      <c r="I235" s="104"/>
      <c r="J235" s="104"/>
      <c r="K235" s="104"/>
      <c r="L235" s="104"/>
      <c r="M235" s="10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0</v>
      </c>
      <c r="I236" s="104"/>
      <c r="J236" s="104"/>
      <c r="K236" s="104"/>
      <c r="L236" s="104"/>
      <c r="M236" s="10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457920</v>
      </c>
      <c r="I237" s="104"/>
      <c r="J237" s="104"/>
      <c r="K237" s="104"/>
      <c r="L237" s="104"/>
      <c r="M237" s="10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0</v>
      </c>
      <c r="I238" s="104"/>
      <c r="J238" s="104"/>
      <c r="K238" s="104"/>
      <c r="L238" s="104"/>
      <c r="M238" s="10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52850</v>
      </c>
      <c r="I239" s="104"/>
      <c r="J239" s="104"/>
      <c r="K239" s="104"/>
      <c r="L239" s="104"/>
      <c r="M239" s="10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53510</v>
      </c>
      <c r="I240" s="104"/>
      <c r="J240" s="104"/>
      <c r="K240" s="104"/>
      <c r="L240" s="104"/>
      <c r="M240" s="10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3640</v>
      </c>
      <c r="I241" s="104"/>
      <c r="J241" s="104"/>
      <c r="K241" s="104"/>
      <c r="L241" s="104"/>
      <c r="M241" s="10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98620</v>
      </c>
      <c r="I242" s="104"/>
      <c r="J242" s="104"/>
      <c r="K242" s="104"/>
      <c r="L242" s="104"/>
      <c r="M242" s="10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3800</v>
      </c>
      <c r="I243" s="104"/>
      <c r="J243" s="104"/>
      <c r="K243" s="104"/>
      <c r="L243" s="104"/>
      <c r="M243" s="10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0</v>
      </c>
      <c r="I244" s="104"/>
      <c r="J244" s="104"/>
      <c r="K244" s="104"/>
      <c r="L244" s="104"/>
      <c r="M244" s="10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1323440</v>
      </c>
      <c r="I245" s="104"/>
      <c r="J245" s="104"/>
      <c r="K245" s="104"/>
      <c r="L245" s="104"/>
      <c r="M245" s="10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0</v>
      </c>
      <c r="I246" s="104"/>
      <c r="J246" s="104"/>
      <c r="K246" s="104"/>
      <c r="L246" s="104"/>
      <c r="M246" s="10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146880</v>
      </c>
      <c r="I248" s="104"/>
      <c r="J248" s="104"/>
      <c r="K248" s="104"/>
      <c r="L248" s="104"/>
      <c r="M248" s="10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0</v>
      </c>
      <c r="I249" s="104"/>
      <c r="J249" s="104"/>
      <c r="K249" s="104"/>
      <c r="L249" s="104"/>
      <c r="M249" s="10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1139950</v>
      </c>
      <c r="I250" s="104"/>
      <c r="J250" s="104"/>
      <c r="K250" s="104"/>
      <c r="L250" s="104"/>
      <c r="M250" s="10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0</v>
      </c>
      <c r="I251" s="104"/>
      <c r="J251" s="104"/>
      <c r="K251" s="104"/>
      <c r="L251" s="104"/>
      <c r="M251" s="10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0</v>
      </c>
      <c r="I252" s="104"/>
      <c r="J252" s="104"/>
      <c r="K252" s="104"/>
      <c r="L252" s="104"/>
      <c r="M252" s="10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0</v>
      </c>
      <c r="I253" s="104"/>
      <c r="J253" s="104"/>
      <c r="K253" s="104"/>
      <c r="L253" s="104"/>
      <c r="M253" s="10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0</v>
      </c>
      <c r="I254" s="104"/>
      <c r="J254" s="104"/>
      <c r="K254" s="104"/>
      <c r="L254" s="104"/>
      <c r="M254" s="10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0</v>
      </c>
      <c r="I255" s="104"/>
      <c r="J255" s="104"/>
      <c r="K255" s="104"/>
      <c r="L255" s="104"/>
      <c r="M255" s="10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25">
      <c r="A257" s="31"/>
      <c r="B257" s="31"/>
      <c r="C257" s="101" t="s">
        <v>763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2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2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2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2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2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602</v>
      </c>
    </row>
    <row r="263" spans="1:15" x14ac:dyDescent="0.2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0</v>
      </c>
      <c r="I263" s="104"/>
      <c r="J263" s="104"/>
      <c r="K263" s="104"/>
      <c r="L263" s="104"/>
      <c r="M263" s="10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32299999.999999996</v>
      </c>
      <c r="I264" s="104"/>
      <c r="J264" s="104"/>
      <c r="K264" s="104"/>
      <c r="L264" s="104"/>
      <c r="M264" s="10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3000000</v>
      </c>
      <c r="I265" s="104"/>
      <c r="J265" s="104"/>
      <c r="K265" s="104"/>
      <c r="L265" s="104"/>
      <c r="M265" s="10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8300000.0000000009</v>
      </c>
      <c r="I266" s="104"/>
      <c r="J266" s="104"/>
      <c r="K266" s="104"/>
      <c r="L266" s="104"/>
      <c r="M266" s="10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5500000</v>
      </c>
      <c r="I267" s="104"/>
      <c r="J267" s="104"/>
      <c r="K267" s="104"/>
      <c r="L267" s="104"/>
      <c r="M267" s="10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4099999.9999999995</v>
      </c>
      <c r="I268" s="104"/>
      <c r="J268" s="104"/>
      <c r="K268" s="104"/>
      <c r="L268" s="104"/>
      <c r="M268" s="10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600000</v>
      </c>
      <c r="I269" s="104"/>
      <c r="J269" s="104"/>
      <c r="K269" s="104"/>
      <c r="L269" s="104"/>
      <c r="M269" s="10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3500000</v>
      </c>
      <c r="I270" s="104"/>
      <c r="J270" s="104"/>
      <c r="K270" s="104"/>
      <c r="L270" s="104"/>
      <c r="M270" s="10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2900000</v>
      </c>
      <c r="I271" s="104"/>
      <c r="J271" s="104"/>
      <c r="K271" s="104"/>
      <c r="L271" s="104"/>
      <c r="M271" s="10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7200000</v>
      </c>
      <c r="I272" s="104"/>
      <c r="J272" s="104"/>
      <c r="K272" s="104"/>
      <c r="L272" s="104"/>
      <c r="M272" s="10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1900000</v>
      </c>
      <c r="I273" s="104"/>
      <c r="J273" s="104"/>
      <c r="K273" s="104"/>
      <c r="L273" s="104"/>
      <c r="M273" s="10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1000000</v>
      </c>
      <c r="I274" s="104"/>
      <c r="J274" s="104"/>
      <c r="K274" s="104"/>
      <c r="L274" s="104"/>
      <c r="M274" s="10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700000</v>
      </c>
      <c r="I275" s="104"/>
      <c r="J275" s="104"/>
      <c r="K275" s="104"/>
      <c r="L275" s="104"/>
      <c r="M275" s="104"/>
      <c r="N275" s="59"/>
      <c r="O275" s="31"/>
    </row>
    <row r="276" spans="1:15" x14ac:dyDescent="0.2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900000</v>
      </c>
      <c r="I276" s="104"/>
      <c r="J276" s="104"/>
      <c r="K276" s="104"/>
      <c r="L276" s="104"/>
      <c r="M276" s="104"/>
      <c r="N276" s="59"/>
      <c r="O276" s="31"/>
    </row>
    <row r="277" spans="1:15" x14ac:dyDescent="0.2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2700000</v>
      </c>
      <c r="I277" s="104"/>
      <c r="J277" s="104"/>
      <c r="K277" s="104"/>
      <c r="L277" s="104"/>
      <c r="M277" s="104"/>
      <c r="N277" s="59"/>
      <c r="O277" s="31"/>
    </row>
    <row r="278" spans="1:15" x14ac:dyDescent="0.2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6800000</v>
      </c>
      <c r="I278" s="104"/>
      <c r="J278" s="104"/>
      <c r="K278" s="104"/>
      <c r="L278" s="104"/>
      <c r="M278" s="104"/>
      <c r="N278" s="59"/>
      <c r="O278" s="31"/>
    </row>
    <row r="279" spans="1:15" x14ac:dyDescent="0.2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2100000</v>
      </c>
      <c r="I279" s="104"/>
      <c r="J279" s="104"/>
      <c r="K279" s="104"/>
      <c r="L279" s="104"/>
      <c r="M279" s="104"/>
      <c r="N279" s="59"/>
      <c r="O279" s="31"/>
    </row>
    <row r="280" spans="1:15" x14ac:dyDescent="0.2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900000</v>
      </c>
      <c r="I280" s="104"/>
      <c r="J280" s="104"/>
      <c r="K280" s="104"/>
      <c r="L280" s="104"/>
      <c r="M280" s="104"/>
      <c r="N280" s="59"/>
      <c r="O280" s="31"/>
    </row>
    <row r="281" spans="1:15" x14ac:dyDescent="0.2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1100000</v>
      </c>
      <c r="I281" s="104"/>
      <c r="J281" s="104"/>
      <c r="K281" s="104"/>
      <c r="L281" s="104"/>
      <c r="M281" s="104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5800000</v>
      </c>
      <c r="I282" s="104"/>
      <c r="J282" s="104"/>
      <c r="K282" s="104"/>
      <c r="L282" s="104"/>
      <c r="M282" s="10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1800000</v>
      </c>
      <c r="I283" s="104"/>
      <c r="J283" s="104"/>
      <c r="K283" s="104"/>
      <c r="L283" s="104"/>
      <c r="M283" s="10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4300000</v>
      </c>
      <c r="I284" s="104"/>
      <c r="J284" s="104"/>
      <c r="K284" s="104"/>
      <c r="L284" s="104"/>
      <c r="M284" s="10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13400000</v>
      </c>
      <c r="I285" s="104"/>
      <c r="J285" s="104"/>
      <c r="K285" s="104"/>
      <c r="L285" s="104"/>
      <c r="M285" s="10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1800000</v>
      </c>
      <c r="I286" s="104"/>
      <c r="J286" s="104"/>
      <c r="K286" s="104"/>
      <c r="L286" s="104"/>
      <c r="M286" s="10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8900000</v>
      </c>
      <c r="I287" s="104"/>
      <c r="J287" s="104"/>
      <c r="K287" s="104"/>
      <c r="L287" s="104"/>
      <c r="M287" s="104"/>
      <c r="N287" s="59"/>
      <c r="O287" s="31"/>
    </row>
    <row r="288" spans="1:15" x14ac:dyDescent="0.2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-100000</v>
      </c>
      <c r="I288" s="104"/>
      <c r="J288" s="104"/>
      <c r="K288" s="104"/>
      <c r="L288" s="104"/>
      <c r="M288" s="104"/>
      <c r="N288" s="59"/>
      <c r="O288" s="31"/>
    </row>
    <row r="289" spans="1:15" x14ac:dyDescent="0.2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100000</v>
      </c>
      <c r="I289" s="104"/>
      <c r="J289" s="104"/>
      <c r="K289" s="104"/>
      <c r="L289" s="104"/>
      <c r="M289" s="10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-2.7755575615628914E-11</v>
      </c>
      <c r="I290" s="104"/>
      <c r="J290" s="104"/>
      <c r="K290" s="104"/>
      <c r="L290" s="104"/>
      <c r="M290" s="10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25300000</v>
      </c>
      <c r="I291" s="104"/>
      <c r="J291" s="104"/>
      <c r="K291" s="104"/>
      <c r="L291" s="104"/>
      <c r="M291" s="10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15100000</v>
      </c>
      <c r="I292" s="104"/>
      <c r="J292" s="104"/>
      <c r="K292" s="104"/>
      <c r="L292" s="104"/>
      <c r="M292" s="10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4200000</v>
      </c>
      <c r="I293" s="104"/>
      <c r="J293" s="104"/>
      <c r="K293" s="104"/>
      <c r="L293" s="104"/>
      <c r="M293" s="10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0</v>
      </c>
      <c r="I294" s="104"/>
      <c r="J294" s="104"/>
      <c r="K294" s="104"/>
      <c r="L294" s="104"/>
      <c r="M294" s="10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729</v>
      </c>
      <c r="G295" s="103" t="s">
        <v>438</v>
      </c>
      <c r="H295" s="22">
        <v>500000</v>
      </c>
      <c r="I295" s="104"/>
      <c r="J295" s="104"/>
      <c r="K295" s="104"/>
      <c r="L295" s="104"/>
      <c r="M295" s="10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728</v>
      </c>
      <c r="G296" s="103" t="s">
        <v>438</v>
      </c>
      <c r="H296" s="22">
        <v>-2900000.0000000056</v>
      </c>
      <c r="I296" s="104"/>
      <c r="J296" s="104"/>
      <c r="K296" s="104"/>
      <c r="L296" s="104"/>
      <c r="M296" s="10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12" t="s">
        <v>756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25">
      <c r="A299" s="31"/>
      <c r="B299" s="31"/>
      <c r="C299" s="101" t="s">
        <v>764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2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25">
      <c r="A301" s="31"/>
      <c r="B301" s="31"/>
      <c r="C301" s="31"/>
      <c r="D301" s="100" t="s">
        <v>691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25">
      <c r="A302" s="31"/>
      <c r="B302" s="31"/>
      <c r="C302" s="31"/>
      <c r="D302" s="100" t="s">
        <v>692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2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2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603</v>
      </c>
    </row>
    <row r="305" spans="1:15" x14ac:dyDescent="0.2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5199999.9999999991</v>
      </c>
      <c r="K306" s="22">
        <v>4200000</v>
      </c>
      <c r="L306" s="22">
        <v>14299999.999999998</v>
      </c>
      <c r="M306" s="22">
        <v>8500000</v>
      </c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4899999.9999999991</v>
      </c>
      <c r="K308" s="22">
        <v>200000</v>
      </c>
      <c r="L308" s="22">
        <v>2300000</v>
      </c>
      <c r="M308" s="22">
        <v>600000.00000000012</v>
      </c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700000.00000000012</v>
      </c>
      <c r="K309" s="22">
        <v>1600000</v>
      </c>
      <c r="L309" s="22">
        <v>600000</v>
      </c>
      <c r="M309" s="22">
        <v>2300000.0000000005</v>
      </c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1165518.1170566711</v>
      </c>
      <c r="K310" s="22">
        <v>0</v>
      </c>
      <c r="L310" s="22">
        <v>2363069.33637506</v>
      </c>
      <c r="M310" s="22">
        <v>629777.08916097635</v>
      </c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729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728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25">
      <c r="A339" s="31"/>
      <c r="B339" s="31"/>
      <c r="C339" s="31"/>
      <c r="D339" s="31"/>
      <c r="E339" s="31"/>
      <c r="F339" s="112" t="s">
        <v>756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2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25">
      <c r="A341" s="31"/>
      <c r="B341" s="31"/>
      <c r="C341" s="101" t="s">
        <v>765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2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2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2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2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2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604</v>
      </c>
    </row>
    <row r="347" spans="1:15" x14ac:dyDescent="0.2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609999.99999999942</v>
      </c>
      <c r="I347" s="104"/>
      <c r="J347" s="104"/>
      <c r="K347" s="104"/>
      <c r="L347" s="104"/>
      <c r="M347" s="10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1020000</v>
      </c>
      <c r="I349" s="104"/>
      <c r="J349" s="104"/>
      <c r="K349" s="104"/>
      <c r="L349" s="104"/>
      <c r="M349" s="10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2655000.0000000005</v>
      </c>
      <c r="I350" s="104"/>
      <c r="J350" s="104"/>
      <c r="K350" s="104"/>
      <c r="L350" s="104"/>
      <c r="M350" s="10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25">
      <c r="A352" s="31"/>
      <c r="B352" s="31"/>
      <c r="C352" s="101" t="s">
        <v>766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2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2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25">
      <c r="A355" s="31"/>
      <c r="B355" s="31"/>
      <c r="C355" s="31"/>
      <c r="D355" s="100" t="s">
        <v>671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2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2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594</v>
      </c>
    </row>
    <row r="358" spans="1:15" x14ac:dyDescent="0.2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49299918.108546756</v>
      </c>
      <c r="I358" s="104"/>
      <c r="J358" s="104"/>
      <c r="K358" s="104"/>
      <c r="L358" s="104"/>
      <c r="M358" s="10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23067824.613711819</v>
      </c>
      <c r="I359" s="104"/>
      <c r="J359" s="104"/>
      <c r="K359" s="104"/>
      <c r="L359" s="104"/>
      <c r="M359" s="10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93064880.701504499</v>
      </c>
      <c r="I360" s="104"/>
      <c r="J360" s="104"/>
      <c r="K360" s="104"/>
      <c r="L360" s="104"/>
      <c r="M360" s="10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58049577.21807123</v>
      </c>
      <c r="I361" s="104"/>
      <c r="J361" s="104"/>
      <c r="K361" s="104"/>
      <c r="L361" s="104"/>
      <c r="M361" s="10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42157608.691195436</v>
      </c>
      <c r="I362" s="104"/>
      <c r="J362" s="104"/>
      <c r="K362" s="104"/>
      <c r="L362" s="104"/>
      <c r="M362" s="10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25">
      <c r="A364" s="31"/>
      <c r="B364" s="31"/>
      <c r="C364" s="101" t="s">
        <v>767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2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2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2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2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2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0.41074973886567012</v>
      </c>
      <c r="I369" s="106" t="s">
        <v>314</v>
      </c>
      <c r="J369" s="116"/>
      <c r="K369" s="116"/>
      <c r="L369" s="116"/>
      <c r="M369" s="116"/>
      <c r="N369" s="59"/>
      <c r="O369" s="103" t="s">
        <v>571</v>
      </c>
    </row>
    <row r="370" spans="1:15" x14ac:dyDescent="0.2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25">
      <c r="A371" s="31"/>
      <c r="B371" s="31"/>
      <c r="C371" s="101" t="s">
        <v>768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2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2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2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595</v>
      </c>
    </row>
    <row r="376" spans="1:15" x14ac:dyDescent="0.2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216578688.76116019</v>
      </c>
      <c r="I376" s="104"/>
      <c r="J376" s="104"/>
      <c r="K376" s="104"/>
      <c r="L376" s="104"/>
      <c r="M376" s="104"/>
      <c r="N376" s="59"/>
      <c r="O376" s="31"/>
    </row>
    <row r="377" spans="1:15" x14ac:dyDescent="0.2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253200000</v>
      </c>
      <c r="I377" s="104"/>
      <c r="J377" s="104"/>
      <c r="K377" s="104"/>
      <c r="L377" s="104"/>
      <c r="M377" s="104"/>
      <c r="N377" s="59"/>
      <c r="O377" s="31"/>
    </row>
    <row r="378" spans="1:15" x14ac:dyDescent="0.2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251473000</v>
      </c>
      <c r="I378" s="104"/>
      <c r="J378" s="104"/>
      <c r="K378" s="104"/>
      <c r="L378" s="104"/>
      <c r="M378" s="104"/>
      <c r="N378" s="59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25">
      <c r="A380" s="31"/>
      <c r="B380" s="31"/>
      <c r="C380" s="101" t="s">
        <v>769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2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2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2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174333196.00000003</v>
      </c>
      <c r="I384" s="127" t="s">
        <v>314</v>
      </c>
      <c r="J384" s="104"/>
      <c r="K384" s="104"/>
      <c r="L384" s="104"/>
      <c r="M384" s="104"/>
      <c r="N384" s="59"/>
      <c r="O384" s="103" t="s">
        <v>572</v>
      </c>
    </row>
    <row r="385" spans="1:15" x14ac:dyDescent="0.2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1" t="s">
        <v>770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31"/>
      <c r="B388" s="31"/>
      <c r="C388" s="31"/>
      <c r="D388" s="100" t="s">
        <v>710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2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2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2502889</v>
      </c>
      <c r="I390" s="127" t="s">
        <v>314</v>
      </c>
      <c r="J390" s="104"/>
      <c r="K390" s="104"/>
      <c r="L390" s="104"/>
      <c r="M390" s="104"/>
      <c r="N390" s="59"/>
      <c r="O390" s="103" t="s">
        <v>572</v>
      </c>
    </row>
    <row r="391" spans="1:15" x14ac:dyDescent="0.2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25">
      <c r="A392" s="31"/>
      <c r="B392" s="31"/>
      <c r="C392" s="101" t="s">
        <v>771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2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2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4350000</v>
      </c>
      <c r="I397" s="127" t="s">
        <v>314</v>
      </c>
      <c r="J397" s="104"/>
      <c r="K397" s="104"/>
      <c r="L397" s="104"/>
      <c r="M397" s="104"/>
      <c r="N397" s="59"/>
      <c r="O397" s="103" t="s">
        <v>596</v>
      </c>
    </row>
    <row r="398" spans="1:15" x14ac:dyDescent="0.2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25">
      <c r="A399" s="31"/>
      <c r="B399" s="31"/>
      <c r="C399" s="101" t="s">
        <v>772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2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2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2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2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597</v>
      </c>
    </row>
    <row r="404" spans="1:15" x14ac:dyDescent="0.2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2954.8379382999997</v>
      </c>
      <c r="I404" s="104"/>
      <c r="J404" s="104"/>
      <c r="K404" s="104"/>
      <c r="L404" s="104"/>
      <c r="M404" s="104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2482.1083529999996</v>
      </c>
      <c r="I405" s="104"/>
      <c r="J405" s="104"/>
      <c r="K405" s="104"/>
      <c r="L405" s="104"/>
      <c r="M405" s="104"/>
      <c r="N405" s="59"/>
      <c r="O405" s="31"/>
    </row>
    <row r="406" spans="1:15" x14ac:dyDescent="0.2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7216.2041944999992</v>
      </c>
      <c r="I406" s="104"/>
      <c r="J406" s="104"/>
      <c r="K406" s="104"/>
      <c r="L406" s="104"/>
      <c r="M406" s="104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01" t="s">
        <v>773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2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675.23700000000008</v>
      </c>
      <c r="I412" s="127" t="s">
        <v>314</v>
      </c>
      <c r="J412" s="104"/>
      <c r="K412" s="104"/>
      <c r="L412" s="104"/>
      <c r="M412" s="104"/>
      <c r="N412" s="59"/>
      <c r="O412" s="132" t="s">
        <v>568</v>
      </c>
    </row>
    <row r="413" spans="1:15" x14ac:dyDescent="0.2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2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>
      <formula1>0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94" width="20.85546875" customWidth="1"/>
    <col min="95" max="95" width="2.85546875" customWidth="1"/>
    <col min="96" max="96" width="40.85546875" customWidth="1"/>
    <col min="97" max="97" width="2.85546875" customWidth="1"/>
    <col min="98" max="16384" width="9.140625" hidden="1"/>
  </cols>
  <sheetData>
    <row r="1" spans="1:97" x14ac:dyDescent="0.2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2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2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2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2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2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2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25">
      <c r="A16" s="31"/>
      <c r="B16" s="31"/>
      <c r="C16" s="100" t="s">
        <v>672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25">
      <c r="A18" s="31"/>
      <c r="B18" s="31"/>
      <c r="C18" s="101" t="s">
        <v>624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2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3192</v>
      </c>
      <c r="K20" s="133">
        <f>'DNO inputs'!H81</f>
        <v>317000</v>
      </c>
      <c r="L20" s="133">
        <f>'DNO inputs'!H82</f>
        <v>97546</v>
      </c>
      <c r="M20" s="133">
        <f>'DNO inputs'!H83</f>
        <v>0</v>
      </c>
      <c r="N20" s="133">
        <f>'DNO inputs'!H84</f>
        <v>4772.09</v>
      </c>
      <c r="O20" s="133">
        <f>'DNO inputs'!H85</f>
        <v>6194.5</v>
      </c>
      <c r="P20" s="133">
        <f>'DNO inputs'!H86</f>
        <v>778846</v>
      </c>
      <c r="Q20" s="133">
        <f>'DNO inputs'!H87</f>
        <v>4081</v>
      </c>
      <c r="R20" s="133">
        <f>'DNO inputs'!H88</f>
        <v>3785</v>
      </c>
      <c r="S20" s="133">
        <f>'DNO inputs'!H89</f>
        <v>199</v>
      </c>
      <c r="T20" s="133">
        <f>'DNO inputs'!H90</f>
        <v>3645</v>
      </c>
      <c r="U20" s="133">
        <f>'DNO inputs'!H91</f>
        <v>31376</v>
      </c>
      <c r="V20" s="133">
        <f>'DNO inputs'!H92</f>
        <v>2653</v>
      </c>
      <c r="W20" s="133">
        <f>'DNO inputs'!H93</f>
        <v>12207</v>
      </c>
      <c r="X20" s="133">
        <f>'DNO inputs'!H94</f>
        <v>0</v>
      </c>
      <c r="Y20" s="133">
        <f>'DNO inputs'!H95</f>
        <v>0</v>
      </c>
      <c r="Z20" s="133">
        <f>'DNO inputs'!H96</f>
        <v>0</v>
      </c>
      <c r="AA20" s="133">
        <f>'DNO inputs'!H97</f>
        <v>162533</v>
      </c>
      <c r="AB20" s="133">
        <f>'DNO inputs'!H98</f>
        <v>0</v>
      </c>
      <c r="AC20" s="133">
        <f>'DNO inputs'!H99</f>
        <v>5461.7</v>
      </c>
      <c r="AD20" s="133">
        <f>'DNO inputs'!H100</f>
        <v>0</v>
      </c>
      <c r="AE20" s="133">
        <f>'DNO inputs'!H101</f>
        <v>5</v>
      </c>
      <c r="AF20" s="133">
        <f>'DNO inputs'!H102</f>
        <v>913</v>
      </c>
      <c r="AG20" s="133">
        <f>'DNO inputs'!H103</f>
        <v>3015</v>
      </c>
      <c r="AH20" s="133">
        <f>'DNO inputs'!H104</f>
        <v>148</v>
      </c>
      <c r="AI20" s="133">
        <f>'DNO inputs'!H105</f>
        <v>2330</v>
      </c>
      <c r="AJ20" s="133">
        <f>'DNO inputs'!H106</f>
        <v>7526</v>
      </c>
      <c r="AK20" s="133">
        <f>'DNO inputs'!H107</f>
        <v>5702</v>
      </c>
      <c r="AL20" s="133">
        <f>'DNO inputs'!H108</f>
        <v>1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31541</v>
      </c>
      <c r="AU20" s="133">
        <f>'DNO inputs'!H117</f>
        <v>8203</v>
      </c>
      <c r="AV20" s="133">
        <f>'DNO inputs'!H118</f>
        <v>0</v>
      </c>
      <c r="AW20" s="133">
        <f>'DNO inputs'!H119</f>
        <v>0</v>
      </c>
      <c r="AX20" s="133">
        <f>'DNO inputs'!H120</f>
        <v>1186</v>
      </c>
      <c r="AY20" s="133">
        <f>'DNO inputs'!H121</f>
        <v>41</v>
      </c>
      <c r="AZ20" s="133">
        <f>'DNO inputs'!H122</f>
        <v>329</v>
      </c>
      <c r="BA20" s="133">
        <f>'DNO inputs'!H123</f>
        <v>28</v>
      </c>
      <c r="BB20" s="133">
        <f>'DNO inputs'!H124</f>
        <v>15324</v>
      </c>
      <c r="BC20" s="133">
        <f>'DNO inputs'!H125</f>
        <v>190</v>
      </c>
      <c r="BD20" s="133">
        <f>'DNO inputs'!H126</f>
        <v>4318</v>
      </c>
      <c r="BE20" s="133">
        <f>'DNO inputs'!H127</f>
        <v>251</v>
      </c>
      <c r="BF20" s="133">
        <f>'DNO inputs'!H128</f>
        <v>386.84</v>
      </c>
      <c r="BG20" s="133">
        <f>'DNO inputs'!H129</f>
        <v>0</v>
      </c>
      <c r="BH20" s="133">
        <f>'DNO inputs'!H130</f>
        <v>8.1240000000000006</v>
      </c>
      <c r="BI20" s="133">
        <f>'DNO inputs'!H131</f>
        <v>6</v>
      </c>
      <c r="BJ20" s="133">
        <f>'DNO inputs'!H132</f>
        <v>2</v>
      </c>
      <c r="BK20" s="133">
        <f>'DNO inputs'!H133</f>
        <v>1</v>
      </c>
      <c r="BL20" s="133">
        <f>'DNO inputs'!H134</f>
        <v>1.3</v>
      </c>
      <c r="BM20" s="133">
        <f>'DNO inputs'!H135</f>
        <v>311</v>
      </c>
      <c r="BN20" s="133">
        <f>'DNO inputs'!H136</f>
        <v>274</v>
      </c>
      <c r="BO20" s="133">
        <f>'DNO inputs'!H137</f>
        <v>16</v>
      </c>
      <c r="BP20" s="133">
        <f>'DNO inputs'!H138</f>
        <v>0</v>
      </c>
      <c r="BQ20" s="133">
        <f>'DNO inputs'!H139</f>
        <v>0</v>
      </c>
      <c r="BR20" s="133">
        <f>'DNO inputs'!H140</f>
        <v>1074</v>
      </c>
      <c r="BS20" s="133">
        <f>'DNO inputs'!H141</f>
        <v>53</v>
      </c>
      <c r="BT20" s="133">
        <f>'DNO inputs'!H142</f>
        <v>233</v>
      </c>
      <c r="BU20" s="133">
        <f>'DNO inputs'!H143</f>
        <v>0</v>
      </c>
      <c r="BV20" s="133">
        <f>'DNO inputs'!H144</f>
        <v>247</v>
      </c>
      <c r="BW20" s="133">
        <f>'DNO inputs'!H145</f>
        <v>244</v>
      </c>
      <c r="BX20" s="133">
        <f>'DNO inputs'!H146</f>
        <v>30</v>
      </c>
      <c r="BY20" s="133">
        <f>'DNO inputs'!H147</f>
        <v>0</v>
      </c>
      <c r="BZ20" s="133">
        <f>'DNO inputs'!H148</f>
        <v>91</v>
      </c>
      <c r="CA20" s="133">
        <f>'DNO inputs'!H149</f>
        <v>1089</v>
      </c>
      <c r="CB20" s="133">
        <f>'DNO inputs'!H150</f>
        <v>835</v>
      </c>
      <c r="CC20" s="133">
        <f>'DNO inputs'!H151</f>
        <v>2354</v>
      </c>
      <c r="CD20" s="133">
        <f>'DNO inputs'!H152</f>
        <v>4708</v>
      </c>
      <c r="CE20" s="133">
        <f>'DNO inputs'!H153</f>
        <v>35.4</v>
      </c>
      <c r="CF20" s="133">
        <f>'DNO inputs'!H154</f>
        <v>58</v>
      </c>
      <c r="CG20" s="133">
        <f>'DNO inputs'!H155</f>
        <v>0</v>
      </c>
      <c r="CH20" s="133">
        <f>'DNO inputs'!H156</f>
        <v>0</v>
      </c>
      <c r="CI20" s="133">
        <f>'DNO inputs'!H157</f>
        <v>222</v>
      </c>
      <c r="CJ20" s="133">
        <f>'DNO inputs'!H158</f>
        <v>727</v>
      </c>
      <c r="CK20" s="133">
        <f>'DNO inputs'!H159</f>
        <v>131</v>
      </c>
      <c r="CL20" s="133">
        <f>'DNO inputs'!H160</f>
        <v>140</v>
      </c>
      <c r="CM20" s="133">
        <f>'DNO inputs'!H161</f>
        <v>1</v>
      </c>
      <c r="CN20" s="133">
        <f>'DNO inputs'!H162</f>
        <v>272</v>
      </c>
      <c r="CO20" s="133">
        <f>'DNO inputs'!H163</f>
        <v>1246</v>
      </c>
      <c r="CP20" s="133">
        <f>'DNO inputs'!H164</f>
        <v>143</v>
      </c>
      <c r="CQ20" s="59"/>
      <c r="CR20" s="31"/>
    </row>
    <row r="21" spans="1:96" x14ac:dyDescent="0.2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19990</v>
      </c>
      <c r="K21" s="133">
        <f>'DNO inputs'!H172</f>
        <v>320</v>
      </c>
      <c r="L21" s="133">
        <f>'DNO inputs'!H173</f>
        <v>1920</v>
      </c>
      <c r="M21" s="133">
        <f>'DNO inputs'!H174</f>
        <v>0</v>
      </c>
      <c r="N21" s="133">
        <f>'DNO inputs'!H175</f>
        <v>67220</v>
      </c>
      <c r="O21" s="133">
        <f>'DNO inputs'!H176</f>
        <v>75910</v>
      </c>
      <c r="P21" s="133">
        <f>'DNO inputs'!H177</f>
        <v>710</v>
      </c>
      <c r="Q21" s="133">
        <f>'DNO inputs'!H178</f>
        <v>8060.0000000000009</v>
      </c>
      <c r="R21" s="133">
        <f>'DNO inputs'!H179</f>
        <v>8470</v>
      </c>
      <c r="S21" s="133">
        <f>'DNO inputs'!H180</f>
        <v>10530</v>
      </c>
      <c r="T21" s="133">
        <f>'DNO inputs'!H181</f>
        <v>0</v>
      </c>
      <c r="U21" s="133">
        <f>'DNO inputs'!H182</f>
        <v>0</v>
      </c>
      <c r="V21" s="133">
        <f>'DNO inputs'!H183</f>
        <v>0</v>
      </c>
      <c r="W21" s="133">
        <f>'DNO inputs'!H184</f>
        <v>20820</v>
      </c>
      <c r="X21" s="133">
        <f>'DNO inputs'!H185</f>
        <v>0</v>
      </c>
      <c r="Y21" s="133">
        <f>'DNO inputs'!H186</f>
        <v>0</v>
      </c>
      <c r="Z21" s="133">
        <f>'DNO inputs'!H187</f>
        <v>0</v>
      </c>
      <c r="AA21" s="133">
        <f>'DNO inputs'!H188</f>
        <v>2050</v>
      </c>
      <c r="AB21" s="133">
        <f>'DNO inputs'!H189</f>
        <v>0</v>
      </c>
      <c r="AC21" s="133">
        <f>'DNO inputs'!H190</f>
        <v>84360</v>
      </c>
      <c r="AD21" s="133">
        <f>'DNO inputs'!H191</f>
        <v>0</v>
      </c>
      <c r="AE21" s="133">
        <f>'DNO inputs'!H192</f>
        <v>535690</v>
      </c>
      <c r="AF21" s="133">
        <f>'DNO inputs'!H193</f>
        <v>8310</v>
      </c>
      <c r="AG21" s="133">
        <f>'DNO inputs'!H194</f>
        <v>24520</v>
      </c>
      <c r="AH21" s="133">
        <f>'DNO inputs'!H195</f>
        <v>7060</v>
      </c>
      <c r="AI21" s="133">
        <f>'DNO inputs'!H196</f>
        <v>10150</v>
      </c>
      <c r="AJ21" s="133">
        <f>'DNO inputs'!H197</f>
        <v>12280</v>
      </c>
      <c r="AK21" s="133">
        <f>'DNO inputs'!H198</f>
        <v>0</v>
      </c>
      <c r="AL21" s="133">
        <f>'DNO inputs'!H199</f>
        <v>0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1780</v>
      </c>
      <c r="AU21" s="133">
        <f>'DNO inputs'!H208</f>
        <v>12820</v>
      </c>
      <c r="AV21" s="133">
        <f>'DNO inputs'!H209</f>
        <v>0</v>
      </c>
      <c r="AW21" s="133">
        <f>'DNO inputs'!H210</f>
        <v>0</v>
      </c>
      <c r="AX21" s="133">
        <f>'DNO inputs'!H211</f>
        <v>26880</v>
      </c>
      <c r="AY21" s="133">
        <f>'DNO inputs'!H212</f>
        <v>33670</v>
      </c>
      <c r="AZ21" s="133">
        <f>'DNO inputs'!H213</f>
        <v>41550</v>
      </c>
      <c r="BA21" s="133">
        <f>'DNO inputs'!H214</f>
        <v>52490</v>
      </c>
      <c r="BB21" s="133">
        <f>'DNO inputs'!H215</f>
        <v>2610</v>
      </c>
      <c r="BC21" s="133">
        <f>'DNO inputs'!H216</f>
        <v>45360</v>
      </c>
      <c r="BD21" s="133">
        <f>'DNO inputs'!H217</f>
        <v>3610</v>
      </c>
      <c r="BE21" s="133">
        <f>'DNO inputs'!H218</f>
        <v>74530</v>
      </c>
      <c r="BF21" s="133">
        <f>'DNO inputs'!H219</f>
        <v>173040</v>
      </c>
      <c r="BG21" s="133">
        <f>'DNO inputs'!H220</f>
        <v>152890</v>
      </c>
      <c r="BH21" s="133">
        <f>'DNO inputs'!H221</f>
        <v>173420</v>
      </c>
      <c r="BI21" s="133">
        <f>'DNO inputs'!H222</f>
        <v>444450</v>
      </c>
      <c r="BJ21" s="133">
        <f>'DNO inputs'!H223</f>
        <v>444450</v>
      </c>
      <c r="BK21" s="133">
        <f>'DNO inputs'!H224</f>
        <v>444450</v>
      </c>
      <c r="BL21" s="133">
        <f>'DNO inputs'!H225</f>
        <v>1134520</v>
      </c>
      <c r="BM21" s="133">
        <f>'DNO inputs'!H226</f>
        <v>66580</v>
      </c>
      <c r="BN21" s="133">
        <f>'DNO inputs'!H227</f>
        <v>51400</v>
      </c>
      <c r="BO21" s="133">
        <f>'DNO inputs'!H228</f>
        <v>33170</v>
      </c>
      <c r="BP21" s="133">
        <f>'DNO inputs'!H229</f>
        <v>0</v>
      </c>
      <c r="BQ21" s="133">
        <f>'DNO inputs'!H230</f>
        <v>0</v>
      </c>
      <c r="BR21" s="133">
        <f>'DNO inputs'!H231</f>
        <v>0</v>
      </c>
      <c r="BS21" s="133">
        <f>'DNO inputs'!H232</f>
        <v>88110</v>
      </c>
      <c r="BT21" s="133">
        <f>'DNO inputs'!H233</f>
        <v>0</v>
      </c>
      <c r="BU21" s="133">
        <f>'DNO inputs'!H234</f>
        <v>0</v>
      </c>
      <c r="BV21" s="133">
        <f>'DNO inputs'!H235</f>
        <v>262730</v>
      </c>
      <c r="BW21" s="133">
        <f>'DNO inputs'!H236</f>
        <v>0</v>
      </c>
      <c r="BX21" s="133">
        <f>'DNO inputs'!H237</f>
        <v>457920</v>
      </c>
      <c r="BY21" s="133">
        <f>'DNO inputs'!H238</f>
        <v>0</v>
      </c>
      <c r="BZ21" s="133">
        <f>'DNO inputs'!H239</f>
        <v>52850</v>
      </c>
      <c r="CA21" s="133">
        <f>'DNO inputs'!H240</f>
        <v>53510</v>
      </c>
      <c r="CB21" s="133">
        <f>'DNO inputs'!H241</f>
        <v>3640</v>
      </c>
      <c r="CC21" s="133">
        <f>'DNO inputs'!H242</f>
        <v>98620</v>
      </c>
      <c r="CD21" s="133">
        <f>'DNO inputs'!H243</f>
        <v>3800</v>
      </c>
      <c r="CE21" s="133">
        <f>'DNO inputs'!H244</f>
        <v>0</v>
      </c>
      <c r="CF21" s="133">
        <f>'DNO inputs'!H245</f>
        <v>1323440</v>
      </c>
      <c r="CG21" s="133">
        <f>'DNO inputs'!H246</f>
        <v>0</v>
      </c>
      <c r="CH21" s="133">
        <f>'DNO inputs'!H247</f>
        <v>0</v>
      </c>
      <c r="CI21" s="133">
        <f>'DNO inputs'!H248</f>
        <v>146880</v>
      </c>
      <c r="CJ21" s="133">
        <f>'DNO inputs'!H249</f>
        <v>0</v>
      </c>
      <c r="CK21" s="133">
        <f>'DNO inputs'!H250</f>
        <v>1139950</v>
      </c>
      <c r="CL21" s="133">
        <f>'DNO inputs'!H251</f>
        <v>0</v>
      </c>
      <c r="CM21" s="133">
        <f>'DNO inputs'!H252</f>
        <v>0</v>
      </c>
      <c r="CN21" s="133">
        <f>'DNO inputs'!H253</f>
        <v>0</v>
      </c>
      <c r="CO21" s="133">
        <f>'DNO inputs'!H254</f>
        <v>0</v>
      </c>
      <c r="CP21" s="133">
        <f>'DNO inputs'!H255</f>
        <v>0</v>
      </c>
      <c r="CQ21" s="59"/>
      <c r="CR21" s="31"/>
    </row>
    <row r="22" spans="1:96" x14ac:dyDescent="0.2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2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2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63.808079999999997</v>
      </c>
      <c r="K24" s="104">
        <f t="shared" ref="K24:BV24" si="0">K20 * K21 / $H22</f>
        <v>101.44</v>
      </c>
      <c r="L24" s="104">
        <f t="shared" si="0"/>
        <v>187.28832</v>
      </c>
      <c r="M24" s="104">
        <f t="shared" si="0"/>
        <v>0</v>
      </c>
      <c r="N24" s="104">
        <f t="shared" si="0"/>
        <v>320.77988980000003</v>
      </c>
      <c r="O24" s="104">
        <f t="shared" si="0"/>
        <v>470.22449499999999</v>
      </c>
      <c r="P24" s="104">
        <f t="shared" si="0"/>
        <v>552.98065999999994</v>
      </c>
      <c r="Q24" s="104">
        <f t="shared" si="0"/>
        <v>32.892860000000006</v>
      </c>
      <c r="R24" s="104">
        <f t="shared" si="0"/>
        <v>32.058950000000003</v>
      </c>
      <c r="S24" s="104">
        <f t="shared" si="0"/>
        <v>2.0954700000000002</v>
      </c>
      <c r="T24" s="104">
        <f t="shared" si="0"/>
        <v>0</v>
      </c>
      <c r="U24" s="104">
        <f t="shared" si="0"/>
        <v>0</v>
      </c>
      <c r="V24" s="104">
        <f t="shared" si="0"/>
        <v>0</v>
      </c>
      <c r="W24" s="104">
        <f t="shared" si="0"/>
        <v>254.14974000000001</v>
      </c>
      <c r="X24" s="104">
        <f t="shared" si="0"/>
        <v>0</v>
      </c>
      <c r="Y24" s="104">
        <f t="shared" si="0"/>
        <v>0</v>
      </c>
      <c r="Z24" s="104">
        <f t="shared" si="0"/>
        <v>0</v>
      </c>
      <c r="AA24" s="104">
        <f t="shared" si="0"/>
        <v>333.19265000000001</v>
      </c>
      <c r="AB24" s="104">
        <f t="shared" si="0"/>
        <v>0</v>
      </c>
      <c r="AC24" s="104">
        <f t="shared" si="0"/>
        <v>460.74901199999999</v>
      </c>
      <c r="AD24" s="104">
        <f t="shared" si="0"/>
        <v>0</v>
      </c>
      <c r="AE24" s="104">
        <f t="shared" si="0"/>
        <v>2.6784500000000002</v>
      </c>
      <c r="AF24" s="104">
        <f t="shared" si="0"/>
        <v>7.5870300000000004</v>
      </c>
      <c r="AG24" s="104">
        <f t="shared" si="0"/>
        <v>73.927800000000005</v>
      </c>
      <c r="AH24" s="104">
        <f t="shared" si="0"/>
        <v>1.04488</v>
      </c>
      <c r="AI24" s="104">
        <f t="shared" si="0"/>
        <v>23.6495</v>
      </c>
      <c r="AJ24" s="104">
        <f t="shared" si="0"/>
        <v>92.419280000000001</v>
      </c>
      <c r="AK24" s="104">
        <f t="shared" si="0"/>
        <v>0</v>
      </c>
      <c r="AL24" s="104">
        <f t="shared" si="0"/>
        <v>0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56.142980000000001</v>
      </c>
      <c r="AU24" s="104">
        <f t="shared" si="0"/>
        <v>105.16246</v>
      </c>
      <c r="AV24" s="104">
        <f t="shared" si="0"/>
        <v>0</v>
      </c>
      <c r="AW24" s="104">
        <f t="shared" si="0"/>
        <v>0</v>
      </c>
      <c r="AX24" s="104">
        <f t="shared" si="0"/>
        <v>31.87968</v>
      </c>
      <c r="AY24" s="104">
        <f t="shared" si="0"/>
        <v>1.3804700000000001</v>
      </c>
      <c r="AZ24" s="104">
        <f t="shared" si="0"/>
        <v>13.66995</v>
      </c>
      <c r="BA24" s="104">
        <f t="shared" si="0"/>
        <v>1.4697199999999999</v>
      </c>
      <c r="BB24" s="104">
        <f t="shared" si="0"/>
        <v>39.995640000000002</v>
      </c>
      <c r="BC24" s="104">
        <f t="shared" si="0"/>
        <v>8.6183999999999994</v>
      </c>
      <c r="BD24" s="104">
        <f t="shared" si="0"/>
        <v>15.58798</v>
      </c>
      <c r="BE24" s="104">
        <f t="shared" si="0"/>
        <v>18.70703</v>
      </c>
      <c r="BF24" s="104">
        <f t="shared" si="0"/>
        <v>66.938793599999997</v>
      </c>
      <c r="BG24" s="104">
        <f t="shared" si="0"/>
        <v>0</v>
      </c>
      <c r="BH24" s="104">
        <f t="shared" si="0"/>
        <v>1.4088640800000001</v>
      </c>
      <c r="BI24" s="104">
        <f t="shared" si="0"/>
        <v>2.6667000000000001</v>
      </c>
      <c r="BJ24" s="104">
        <f t="shared" si="0"/>
        <v>0.88890000000000002</v>
      </c>
      <c r="BK24" s="104">
        <f t="shared" si="0"/>
        <v>0.44445000000000001</v>
      </c>
      <c r="BL24" s="104">
        <f t="shared" si="0"/>
        <v>1.4748760000000001</v>
      </c>
      <c r="BM24" s="104">
        <f t="shared" si="0"/>
        <v>20.706379999999999</v>
      </c>
      <c r="BN24" s="104">
        <f t="shared" si="0"/>
        <v>14.083600000000001</v>
      </c>
      <c r="BO24" s="104">
        <f t="shared" si="0"/>
        <v>0.53071999999999997</v>
      </c>
      <c r="BP24" s="104">
        <f t="shared" si="0"/>
        <v>0</v>
      </c>
      <c r="BQ24" s="104">
        <f t="shared" si="0"/>
        <v>0</v>
      </c>
      <c r="BR24" s="104">
        <f t="shared" si="0"/>
        <v>0</v>
      </c>
      <c r="BS24" s="104">
        <f t="shared" si="0"/>
        <v>4.6698300000000001</v>
      </c>
      <c r="BT24" s="104">
        <f t="shared" si="0"/>
        <v>0</v>
      </c>
      <c r="BU24" s="104">
        <f t="shared" si="0"/>
        <v>0</v>
      </c>
      <c r="BV24" s="104">
        <f t="shared" si="0"/>
        <v>64.894310000000004</v>
      </c>
      <c r="BW24" s="104">
        <f t="shared" ref="BW24:CP24" si="1">BW20 * BW21 / $H22</f>
        <v>0</v>
      </c>
      <c r="BX24" s="104">
        <f t="shared" si="1"/>
        <v>13.7376</v>
      </c>
      <c r="BY24" s="104">
        <f t="shared" si="1"/>
        <v>0</v>
      </c>
      <c r="BZ24" s="104">
        <f t="shared" si="1"/>
        <v>4.8093500000000002</v>
      </c>
      <c r="CA24" s="104">
        <f t="shared" si="1"/>
        <v>58.272390000000001</v>
      </c>
      <c r="CB24" s="104">
        <f t="shared" si="1"/>
        <v>3.0394000000000001</v>
      </c>
      <c r="CC24" s="104">
        <f t="shared" si="1"/>
        <v>232.15147999999999</v>
      </c>
      <c r="CD24" s="104">
        <f t="shared" si="1"/>
        <v>17.8904</v>
      </c>
      <c r="CE24" s="104">
        <f t="shared" si="1"/>
        <v>0</v>
      </c>
      <c r="CF24" s="104">
        <f t="shared" si="1"/>
        <v>76.759519999999995</v>
      </c>
      <c r="CG24" s="104">
        <f t="shared" si="1"/>
        <v>0</v>
      </c>
      <c r="CH24" s="104">
        <f t="shared" si="1"/>
        <v>0</v>
      </c>
      <c r="CI24" s="104">
        <f t="shared" si="1"/>
        <v>32.60736</v>
      </c>
      <c r="CJ24" s="104">
        <f t="shared" si="1"/>
        <v>0</v>
      </c>
      <c r="CK24" s="104">
        <f t="shared" si="1"/>
        <v>149.33345</v>
      </c>
      <c r="CL24" s="104">
        <f t="shared" si="1"/>
        <v>0</v>
      </c>
      <c r="CM24" s="104">
        <f t="shared" si="1"/>
        <v>0</v>
      </c>
      <c r="CN24" s="104">
        <f t="shared" si="1"/>
        <v>0</v>
      </c>
      <c r="CO24" s="104">
        <f t="shared" si="1"/>
        <v>0</v>
      </c>
      <c r="CP24" s="104">
        <f t="shared" si="1"/>
        <v>0</v>
      </c>
      <c r="CQ24" s="59"/>
      <c r="CR24" s="103" t="s">
        <v>570</v>
      </c>
    </row>
    <row r="25" spans="1:96" x14ac:dyDescent="0.2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4072.8897504800011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25">
      <c r="A27" s="31"/>
      <c r="B27" s="31"/>
      <c r="C27" s="101" t="s">
        <v>658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2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2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2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570</v>
      </c>
    </row>
    <row r="32" spans="1:96" x14ac:dyDescent="0.2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2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2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2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2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2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2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2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2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2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2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573</v>
      </c>
    </row>
    <row r="44" spans="1:96" x14ac:dyDescent="0.2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2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2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2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25">
      <c r="A49" s="31"/>
      <c r="B49" s="31"/>
      <c r="C49" s="101" t="s">
        <v>699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2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2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570</v>
      </c>
    </row>
    <row r="52" spans="1:96" x14ac:dyDescent="0.2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654.42066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2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1109.1480647999999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2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277.37421999999998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2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1133.3295619999999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2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898.61724367999989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2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4072.8897504799997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2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2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2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25">
      <c r="A62" s="31"/>
      <c r="B62" s="31"/>
      <c r="C62" s="31"/>
      <c r="D62" s="31"/>
      <c r="E62" s="103" t="s">
        <v>747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2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2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570</v>
      </c>
    </row>
    <row r="66" spans="1:96" x14ac:dyDescent="0.2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0.16067723412421733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2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0.27232459819696425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2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6.8102560342398366E-2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2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0.2782617825258919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2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0.22063382481052812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2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2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2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2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0.37107749235812487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2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0.62892250764187507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2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2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2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25">
      <c r="A80" s="31"/>
      <c r="B80" s="31"/>
      <c r="C80" s="101" t="s">
        <v>700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2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605</v>
      </c>
    </row>
    <row r="83" spans="1:96" x14ac:dyDescent="0.2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160.14674000000002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2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205.13145367999999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2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189.32398000000001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2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425.5299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2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980.13207368000008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605</v>
      </c>
    </row>
    <row r="89" spans="1:96" x14ac:dyDescent="0.2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2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2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605</v>
      </c>
    </row>
    <row r="92" spans="1:96" x14ac:dyDescent="0.2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0.16339302049234417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2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0.20928960411408049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2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0.19316170247257078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2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0.43415567292100449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2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2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2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2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2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2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25">
      <c r="A103" s="31"/>
      <c r="B103" s="31"/>
      <c r="C103" s="101" t="s">
        <v>697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2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2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898.61724367999989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2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2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2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430494699.63311964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2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37252599.220725462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2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150338708.6800499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2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124003698.56676236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2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44950735.683991931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2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2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787040441.78464925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574</v>
      </c>
    </row>
    <row r="115" spans="1:96" x14ac:dyDescent="0.2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2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303453391.11362422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2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2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2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0.72172846653601219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574</v>
      </c>
    </row>
    <row r="121" spans="1:9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25">
      <c r="A122" s="31"/>
      <c r="B122" s="31"/>
      <c r="C122" s="101" t="s">
        <v>698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2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2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648.55764528398436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574</v>
      </c>
    </row>
    <row r="125" spans="1:96" x14ac:dyDescent="0.2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2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570</v>
      </c>
    </row>
    <row r="127" spans="1:96" x14ac:dyDescent="0.2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654.42066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2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1109.1480647999999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2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277.37421999999998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2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1133.3295619999999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2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648.55764528398436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574</v>
      </c>
    </row>
    <row r="132" spans="1:96" x14ac:dyDescent="0.2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2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3822.8301520839841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570</v>
      </c>
    </row>
    <row r="134" spans="1:96" x14ac:dyDescent="0.2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2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2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570</v>
      </c>
    </row>
    <row r="137" spans="1:96" x14ac:dyDescent="0.2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0.17118747994682632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2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0.29013793987037512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2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7.2557296287095494E-2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2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0.29646348828293473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2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0.16965379561276833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2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2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2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2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2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2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2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44" width="20.85546875" customWidth="1"/>
    <col min="45" max="45" width="2.85546875" customWidth="1"/>
    <col min="46" max="46" width="40.85546875" customWidth="1"/>
    <col min="47" max="47" width="2.855468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756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717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2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2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1" t="s">
        <v>701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2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5199999.9999999991</v>
      </c>
      <c r="L19" s="138">
        <v>0</v>
      </c>
      <c r="M19" s="138">
        <v>4899999.9999999991</v>
      </c>
      <c r="N19" s="138">
        <v>700000.00000000012</v>
      </c>
      <c r="O19" s="138">
        <v>1165518.1170566711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2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4200000</v>
      </c>
      <c r="L20" s="133">
        <v>0</v>
      </c>
      <c r="M20" s="133">
        <v>200000</v>
      </c>
      <c r="N20" s="133">
        <v>1600000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2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14299999.999999998</v>
      </c>
      <c r="L21" s="133">
        <v>0</v>
      </c>
      <c r="M21" s="133">
        <v>2300000</v>
      </c>
      <c r="N21" s="133">
        <v>600000</v>
      </c>
      <c r="O21" s="133">
        <v>2363069.33637506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8500000</v>
      </c>
      <c r="L22" s="145">
        <v>0</v>
      </c>
      <c r="M22" s="145">
        <v>600000.00000000012</v>
      </c>
      <c r="N22" s="145">
        <v>2300000.0000000005</v>
      </c>
      <c r="O22" s="145">
        <v>629777.08916097635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2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2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609999.99999999942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2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2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1020000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2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2655000.0000000005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2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593</v>
      </c>
    </row>
    <row r="31" spans="1:46" x14ac:dyDescent="0.2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609999.99999999942</v>
      </c>
      <c r="K31" s="146">
        <f t="shared" si="0"/>
        <v>5199999.9999999991</v>
      </c>
      <c r="L31" s="146">
        <f t="shared" si="0"/>
        <v>0</v>
      </c>
      <c r="M31" s="146">
        <f t="shared" si="0"/>
        <v>4899999.9999999991</v>
      </c>
      <c r="N31" s="146">
        <f t="shared" si="0"/>
        <v>700000.00000000012</v>
      </c>
      <c r="O31" s="146">
        <f t="shared" si="0"/>
        <v>1165518.1170566711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4200000</v>
      </c>
      <c r="L32" s="147">
        <f t="shared" si="3"/>
        <v>0</v>
      </c>
      <c r="M32" s="147">
        <f t="shared" si="3"/>
        <v>200000</v>
      </c>
      <c r="N32" s="147">
        <f t="shared" si="3"/>
        <v>1600000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1020000</v>
      </c>
      <c r="K33" s="147">
        <f t="shared" si="6"/>
        <v>14299999.999999998</v>
      </c>
      <c r="L33" s="147">
        <f t="shared" si="6"/>
        <v>0</v>
      </c>
      <c r="M33" s="147">
        <f t="shared" si="6"/>
        <v>2300000</v>
      </c>
      <c r="N33" s="147">
        <f t="shared" si="6"/>
        <v>600000</v>
      </c>
      <c r="O33" s="147">
        <f t="shared" si="6"/>
        <v>2363069.33637506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2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2655000.0000000005</v>
      </c>
      <c r="K34" s="148">
        <f t="shared" si="9"/>
        <v>8500000</v>
      </c>
      <c r="L34" s="148">
        <f t="shared" si="9"/>
        <v>0</v>
      </c>
      <c r="M34" s="148">
        <f t="shared" si="9"/>
        <v>600000.00000000012</v>
      </c>
      <c r="N34" s="148">
        <f t="shared" si="9"/>
        <v>2300000.0000000005</v>
      </c>
      <c r="O34" s="148">
        <f t="shared" si="9"/>
        <v>629777.08916097635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2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101" t="s">
        <v>702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0.37107749235812487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2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2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25">
      <c r="A44" s="105"/>
      <c r="B44" s="31"/>
      <c r="C44" s="31"/>
      <c r="D44" s="31"/>
      <c r="E44" s="108" t="s">
        <v>703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2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1929602.960262249</v>
      </c>
      <c r="L45" s="146">
        <f t="shared" si="15"/>
        <v>0</v>
      </c>
      <c r="M45" s="146">
        <f t="shared" si="15"/>
        <v>1818279.7125548115</v>
      </c>
      <c r="N45" s="146">
        <f t="shared" si="15"/>
        <v>259754.24465068744</v>
      </c>
      <c r="O45" s="146">
        <f t="shared" si="15"/>
        <v>432497.54017535294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609999.99999999942</v>
      </c>
      <c r="K46" s="152">
        <f t="shared" ref="K46:AQ46" si="18">K$31 - K45</f>
        <v>3270397.0397377498</v>
      </c>
      <c r="L46" s="152">
        <f t="shared" si="18"/>
        <v>0</v>
      </c>
      <c r="M46" s="152">
        <f t="shared" si="18"/>
        <v>3081720.2874451876</v>
      </c>
      <c r="N46" s="152">
        <f t="shared" si="18"/>
        <v>440245.75534931268</v>
      </c>
      <c r="O46" s="152">
        <f t="shared" si="18"/>
        <v>733020.57688131812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2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4200000</v>
      </c>
      <c r="L47" s="147">
        <f t="shared" si="21"/>
        <v>0</v>
      </c>
      <c r="M47" s="147">
        <f t="shared" si="21"/>
        <v>200000</v>
      </c>
      <c r="N47" s="147">
        <f t="shared" si="21"/>
        <v>1600000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2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1020000</v>
      </c>
      <c r="K48" s="147">
        <f t="shared" si="24"/>
        <v>14299999.999999998</v>
      </c>
      <c r="L48" s="147">
        <f t="shared" si="24"/>
        <v>0</v>
      </c>
      <c r="M48" s="147">
        <f t="shared" si="24"/>
        <v>2300000</v>
      </c>
      <c r="N48" s="147">
        <f t="shared" si="24"/>
        <v>600000</v>
      </c>
      <c r="O48" s="147">
        <f t="shared" si="24"/>
        <v>2363069.33637506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2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2655000.0000000005</v>
      </c>
      <c r="K49" s="148">
        <f t="shared" si="27"/>
        <v>8500000</v>
      </c>
      <c r="L49" s="148">
        <f t="shared" si="27"/>
        <v>0</v>
      </c>
      <c r="M49" s="148">
        <f t="shared" si="27"/>
        <v>600000.00000000012</v>
      </c>
      <c r="N49" s="148">
        <f t="shared" si="27"/>
        <v>2300000.0000000005</v>
      </c>
      <c r="O49" s="148">
        <f t="shared" si="27"/>
        <v>629777.08916097635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2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2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4285000</v>
      </c>
      <c r="K51" s="104">
        <f t="shared" si="30"/>
        <v>32200000</v>
      </c>
      <c r="L51" s="104">
        <f t="shared" si="30"/>
        <v>0</v>
      </c>
      <c r="M51" s="104">
        <f t="shared" si="30"/>
        <v>7999999.9999999991</v>
      </c>
      <c r="N51" s="104">
        <f t="shared" si="30"/>
        <v>5200000</v>
      </c>
      <c r="O51" s="104">
        <f t="shared" si="30"/>
        <v>4158364.5425927076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2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25">
      <c r="A58" s="31"/>
      <c r="B58" s="31"/>
      <c r="C58" s="101" t="s">
        <v>625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2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0</v>
      </c>
      <c r="K60" s="133">
        <v>32299999.999999996</v>
      </c>
      <c r="L60" s="133">
        <v>3000000</v>
      </c>
      <c r="M60" s="133">
        <v>8300000.0000000009</v>
      </c>
      <c r="N60" s="133">
        <v>5500000</v>
      </c>
      <c r="O60" s="133">
        <v>4099999.9999999995</v>
      </c>
      <c r="P60" s="133">
        <v>600000</v>
      </c>
      <c r="Q60" s="133">
        <v>3500000</v>
      </c>
      <c r="R60" s="133">
        <v>2900000</v>
      </c>
      <c r="S60" s="133">
        <v>7200000</v>
      </c>
      <c r="T60" s="133">
        <v>1900000</v>
      </c>
      <c r="U60" s="133">
        <v>1000000</v>
      </c>
      <c r="V60" s="133">
        <v>700000</v>
      </c>
      <c r="W60" s="133">
        <v>900000</v>
      </c>
      <c r="X60" s="133">
        <v>2700000</v>
      </c>
      <c r="Y60" s="133">
        <v>6800000</v>
      </c>
      <c r="Z60" s="133">
        <v>2100000</v>
      </c>
      <c r="AA60" s="133">
        <v>900000</v>
      </c>
      <c r="AB60" s="133">
        <v>1100000</v>
      </c>
      <c r="AC60" s="133">
        <v>5800000</v>
      </c>
      <c r="AD60" s="133">
        <v>1800000</v>
      </c>
      <c r="AE60" s="133">
        <v>4300000</v>
      </c>
      <c r="AF60" s="133">
        <v>13400000</v>
      </c>
      <c r="AG60" s="133">
        <v>1800000</v>
      </c>
      <c r="AH60" s="133">
        <v>8900000</v>
      </c>
      <c r="AI60" s="133">
        <v>-100000</v>
      </c>
      <c r="AJ60" s="133">
        <v>100000</v>
      </c>
      <c r="AK60" s="133">
        <v>-2.7755575615628914E-11</v>
      </c>
      <c r="AL60" s="133">
        <v>25300000</v>
      </c>
      <c r="AM60" s="133">
        <v>15100000</v>
      </c>
      <c r="AN60" s="133">
        <v>4200000</v>
      </c>
      <c r="AO60" s="133">
        <v>0</v>
      </c>
      <c r="AP60" s="133">
        <v>500000</v>
      </c>
      <c r="AQ60" s="133">
        <v>-2900000.0000000056</v>
      </c>
      <c r="AR60" s="133">
        <v>0</v>
      </c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-4285000</v>
      </c>
      <c r="K62" s="104">
        <f t="shared" ref="K62:AQ62" si="33">K60 - K51</f>
        <v>99999.999999996275</v>
      </c>
      <c r="L62" s="104">
        <f t="shared" si="33"/>
        <v>3000000</v>
      </c>
      <c r="M62" s="104">
        <f t="shared" si="33"/>
        <v>300000.00000000186</v>
      </c>
      <c r="N62" s="104">
        <f t="shared" si="33"/>
        <v>300000</v>
      </c>
      <c r="O62" s="104">
        <f t="shared" si="33"/>
        <v>-58364.542592708021</v>
      </c>
      <c r="P62" s="104">
        <f t="shared" si="33"/>
        <v>600000</v>
      </c>
      <c r="Q62" s="104">
        <f t="shared" si="33"/>
        <v>3500000</v>
      </c>
      <c r="R62" s="104">
        <f t="shared" si="33"/>
        <v>2900000</v>
      </c>
      <c r="S62" s="104">
        <f t="shared" si="33"/>
        <v>7200000</v>
      </c>
      <c r="T62" s="104">
        <f t="shared" si="33"/>
        <v>1900000</v>
      </c>
      <c r="U62" s="104">
        <f t="shared" si="33"/>
        <v>1000000</v>
      </c>
      <c r="V62" s="104">
        <f t="shared" si="33"/>
        <v>700000</v>
      </c>
      <c r="W62" s="104">
        <f t="shared" si="33"/>
        <v>900000</v>
      </c>
      <c r="X62" s="104">
        <f t="shared" si="33"/>
        <v>2700000</v>
      </c>
      <c r="Y62" s="104">
        <f t="shared" si="33"/>
        <v>6800000</v>
      </c>
      <c r="Z62" s="104">
        <f t="shared" si="33"/>
        <v>2100000</v>
      </c>
      <c r="AA62" s="104">
        <f t="shared" si="33"/>
        <v>900000</v>
      </c>
      <c r="AB62" s="104">
        <f t="shared" si="33"/>
        <v>1100000</v>
      </c>
      <c r="AC62" s="104">
        <f t="shared" si="33"/>
        <v>5800000</v>
      </c>
      <c r="AD62" s="104">
        <f t="shared" si="33"/>
        <v>1800000</v>
      </c>
      <c r="AE62" s="104">
        <f t="shared" si="33"/>
        <v>4300000</v>
      </c>
      <c r="AF62" s="104">
        <f t="shared" si="33"/>
        <v>13400000</v>
      </c>
      <c r="AG62" s="104">
        <f t="shared" si="33"/>
        <v>1800000</v>
      </c>
      <c r="AH62" s="104">
        <f t="shared" si="33"/>
        <v>8900000</v>
      </c>
      <c r="AI62" s="104">
        <f t="shared" si="33"/>
        <v>-100000</v>
      </c>
      <c r="AJ62" s="104">
        <f t="shared" si="33"/>
        <v>100000</v>
      </c>
      <c r="AK62" s="104">
        <f t="shared" si="33"/>
        <v>-2.7755575615628914E-11</v>
      </c>
      <c r="AL62" s="104">
        <f t="shared" si="33"/>
        <v>25300000</v>
      </c>
      <c r="AM62" s="104">
        <f t="shared" si="33"/>
        <v>15100000</v>
      </c>
      <c r="AN62" s="104">
        <f t="shared" si="33"/>
        <v>4200000</v>
      </c>
      <c r="AO62" s="104">
        <f t="shared" si="33"/>
        <v>0</v>
      </c>
      <c r="AP62" s="104">
        <f t="shared" ref="AP62" si="34">AP60 - AP51</f>
        <v>500000</v>
      </c>
      <c r="AQ62" s="104">
        <f t="shared" si="33"/>
        <v>-2900000.0000000056</v>
      </c>
      <c r="AR62" s="104">
        <f t="shared" ref="AR62" si="35">AR60 - AR51</f>
        <v>0</v>
      </c>
      <c r="AS62" s="59"/>
      <c r="AT62" s="103" t="s">
        <v>570</v>
      </c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2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2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570</v>
      </c>
    </row>
    <row r="68" spans="1:4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2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99999.999999996275</v>
      </c>
      <c r="L69" s="104">
        <f t="shared" si="39"/>
        <v>3000000</v>
      </c>
      <c r="M69" s="104">
        <f t="shared" si="39"/>
        <v>300000.00000000186</v>
      </c>
      <c r="N69" s="104">
        <f t="shared" si="39"/>
        <v>300000</v>
      </c>
      <c r="O69" s="104">
        <f t="shared" si="39"/>
        <v>-58364.542592708021</v>
      </c>
      <c r="P69" s="104">
        <f t="shared" si="39"/>
        <v>600000</v>
      </c>
      <c r="Q69" s="104">
        <f t="shared" si="39"/>
        <v>3500000</v>
      </c>
      <c r="R69" s="104">
        <f t="shared" si="39"/>
        <v>2900000</v>
      </c>
      <c r="S69" s="104">
        <f t="shared" si="39"/>
        <v>7200000</v>
      </c>
      <c r="T69" s="104">
        <f t="shared" si="39"/>
        <v>1900000</v>
      </c>
      <c r="U69" s="104">
        <f t="shared" si="39"/>
        <v>1000000</v>
      </c>
      <c r="V69" s="104">
        <f t="shared" si="39"/>
        <v>700000</v>
      </c>
      <c r="W69" s="104">
        <f t="shared" si="39"/>
        <v>900000</v>
      </c>
      <c r="X69" s="104">
        <f t="shared" si="39"/>
        <v>2700000</v>
      </c>
      <c r="Y69" s="104">
        <f t="shared" si="39"/>
        <v>0</v>
      </c>
      <c r="Z69" s="104">
        <f t="shared" si="39"/>
        <v>0</v>
      </c>
      <c r="AA69" s="104">
        <f t="shared" si="39"/>
        <v>900000</v>
      </c>
      <c r="AB69" s="104">
        <f t="shared" si="39"/>
        <v>1100000</v>
      </c>
      <c r="AC69" s="104">
        <f t="shared" si="39"/>
        <v>5800000</v>
      </c>
      <c r="AD69" s="104">
        <f t="shared" si="39"/>
        <v>1800000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570</v>
      </c>
    </row>
    <row r="70" spans="1:46" x14ac:dyDescent="0.2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25">
      <c r="A71" s="31"/>
      <c r="B71" s="31"/>
      <c r="C71" s="101" t="s">
        <v>626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2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2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0.16067723412421733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2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0.27232459819696425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2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6.8102560342398366E-2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2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0.2782617825258919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0.22063382481052812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2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2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0.17118747994682632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0.29013793987037512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2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7.2557296287095494E-2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2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0.29646348828293473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2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0.16965379561276833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1" t="s">
        <v>627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2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570</v>
      </c>
    </row>
    <row r="90" spans="1:46" x14ac:dyDescent="0.2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16067.723412421135</v>
      </c>
      <c r="L90" s="146">
        <f t="shared" si="42"/>
        <v>482031.70237265201</v>
      </c>
      <c r="M90" s="146">
        <f t="shared" si="42"/>
        <v>48203.170237265498</v>
      </c>
      <c r="N90" s="146">
        <f t="shared" si="42"/>
        <v>48203.1702372652</v>
      </c>
      <c r="O90" s="146">
        <f t="shared" si="42"/>
        <v>-9377.8532747214012</v>
      </c>
      <c r="P90" s="146">
        <f t="shared" si="42"/>
        <v>96406.3404745304</v>
      </c>
      <c r="Q90" s="146">
        <f t="shared" si="42"/>
        <v>562370.31943476072</v>
      </c>
      <c r="R90" s="146">
        <f t="shared" si="42"/>
        <v>465963.97896023025</v>
      </c>
      <c r="S90" s="146">
        <f t="shared" si="42"/>
        <v>1156876.0856943647</v>
      </c>
      <c r="T90" s="146">
        <f t="shared" si="42"/>
        <v>305286.74483601295</v>
      </c>
      <c r="U90" s="146">
        <f t="shared" si="42"/>
        <v>160677.23412421733</v>
      </c>
      <c r="V90" s="146">
        <f t="shared" si="42"/>
        <v>112474.06388695214</v>
      </c>
      <c r="W90" s="146">
        <f t="shared" si="42"/>
        <v>144609.51071179559</v>
      </c>
      <c r="X90" s="146">
        <f t="shared" si="42"/>
        <v>433828.53213538678</v>
      </c>
      <c r="Y90" s="146">
        <f t="shared" si="42"/>
        <v>0</v>
      </c>
      <c r="Z90" s="146">
        <f t="shared" si="42"/>
        <v>0</v>
      </c>
      <c r="AA90" s="146">
        <f t="shared" si="42"/>
        <v>144609.51071179559</v>
      </c>
      <c r="AB90" s="146">
        <f t="shared" si="42"/>
        <v>176744.95753663906</v>
      </c>
      <c r="AC90" s="146">
        <f t="shared" si="42"/>
        <v>931927.9579204605</v>
      </c>
      <c r="AD90" s="146">
        <f t="shared" si="42"/>
        <v>289219.02142359118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2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27232.45981969541</v>
      </c>
      <c r="L91" s="147">
        <f t="shared" si="45"/>
        <v>816973.79459089274</v>
      </c>
      <c r="M91" s="147">
        <f t="shared" si="45"/>
        <v>81697.379459089789</v>
      </c>
      <c r="N91" s="147">
        <f t="shared" si="45"/>
        <v>81697.379459089279</v>
      </c>
      <c r="O91" s="147">
        <f t="shared" si="45"/>
        <v>-15894.100610508818</v>
      </c>
      <c r="P91" s="147">
        <f t="shared" si="45"/>
        <v>163394.75891817856</v>
      </c>
      <c r="Q91" s="147">
        <f t="shared" si="45"/>
        <v>953136.09368937486</v>
      </c>
      <c r="R91" s="147">
        <f t="shared" si="45"/>
        <v>789741.33477119636</v>
      </c>
      <c r="S91" s="147">
        <f t="shared" si="45"/>
        <v>1960737.1070181427</v>
      </c>
      <c r="T91" s="147">
        <f t="shared" si="45"/>
        <v>517416.73657423205</v>
      </c>
      <c r="U91" s="147">
        <f t="shared" si="45"/>
        <v>272324.59819696425</v>
      </c>
      <c r="V91" s="147">
        <f t="shared" si="45"/>
        <v>190627.21873787497</v>
      </c>
      <c r="W91" s="147">
        <f t="shared" si="45"/>
        <v>245092.13837726784</v>
      </c>
      <c r="X91" s="147">
        <f t="shared" si="45"/>
        <v>735276.41513180349</v>
      </c>
      <c r="Y91" s="147">
        <f t="shared" si="45"/>
        <v>0</v>
      </c>
      <c r="Z91" s="147">
        <f t="shared" si="45"/>
        <v>0</v>
      </c>
      <c r="AA91" s="147">
        <f t="shared" si="45"/>
        <v>245092.13837726784</v>
      </c>
      <c r="AB91" s="147">
        <f t="shared" si="45"/>
        <v>299557.05801666068</v>
      </c>
      <c r="AC91" s="147">
        <f t="shared" si="45"/>
        <v>1579482.6695423927</v>
      </c>
      <c r="AD91" s="147">
        <f t="shared" si="45"/>
        <v>490184.27675453568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2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6810.2560342395827</v>
      </c>
      <c r="L92" s="147">
        <f t="shared" si="48"/>
        <v>204307.6810271951</v>
      </c>
      <c r="M92" s="147">
        <f t="shared" si="48"/>
        <v>20430.768102719638</v>
      </c>
      <c r="N92" s="147">
        <f t="shared" si="48"/>
        <v>20430.76810271951</v>
      </c>
      <c r="O92" s="147">
        <f t="shared" si="48"/>
        <v>-3974.7747837763777</v>
      </c>
      <c r="P92" s="147">
        <f t="shared" si="48"/>
        <v>40861.536205439021</v>
      </c>
      <c r="Q92" s="147">
        <f t="shared" si="48"/>
        <v>238358.96119839427</v>
      </c>
      <c r="R92" s="147">
        <f t="shared" si="48"/>
        <v>197497.42499295526</v>
      </c>
      <c r="S92" s="147">
        <f t="shared" si="48"/>
        <v>490338.43446526822</v>
      </c>
      <c r="T92" s="147">
        <f t="shared" si="48"/>
        <v>129394.86465055689</v>
      </c>
      <c r="U92" s="147">
        <f t="shared" si="48"/>
        <v>68102.56034239837</v>
      </c>
      <c r="V92" s="147">
        <f t="shared" si="48"/>
        <v>47671.792239678856</v>
      </c>
      <c r="W92" s="147">
        <f t="shared" si="48"/>
        <v>61292.304308158527</v>
      </c>
      <c r="X92" s="147">
        <f t="shared" si="48"/>
        <v>183876.91292447559</v>
      </c>
      <c r="Y92" s="147">
        <f t="shared" si="48"/>
        <v>0</v>
      </c>
      <c r="Z92" s="147">
        <f t="shared" si="48"/>
        <v>0</v>
      </c>
      <c r="AA92" s="147">
        <f t="shared" si="48"/>
        <v>61292.304308158527</v>
      </c>
      <c r="AB92" s="147">
        <f t="shared" si="48"/>
        <v>74912.816376638206</v>
      </c>
      <c r="AC92" s="147">
        <f t="shared" si="48"/>
        <v>394994.84998591052</v>
      </c>
      <c r="AD92" s="147">
        <f t="shared" si="48"/>
        <v>122584.60861631705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2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27826.178252588154</v>
      </c>
      <c r="L93" s="147">
        <f t="shared" si="51"/>
        <v>834785.34757767571</v>
      </c>
      <c r="M93" s="147">
        <f t="shared" si="51"/>
        <v>83478.534757768095</v>
      </c>
      <c r="N93" s="147">
        <f t="shared" si="51"/>
        <v>83478.534757767571</v>
      </c>
      <c r="O93" s="147">
        <f t="shared" si="51"/>
        <v>-16240.621658155274</v>
      </c>
      <c r="P93" s="147">
        <f t="shared" si="51"/>
        <v>166957.06951553514</v>
      </c>
      <c r="Q93" s="147">
        <f t="shared" si="51"/>
        <v>973916.23884062166</v>
      </c>
      <c r="R93" s="147">
        <f t="shared" si="51"/>
        <v>806959.16932508652</v>
      </c>
      <c r="S93" s="147">
        <f t="shared" si="51"/>
        <v>2003484.8341864217</v>
      </c>
      <c r="T93" s="147">
        <f t="shared" si="51"/>
        <v>528697.38679919462</v>
      </c>
      <c r="U93" s="147">
        <f t="shared" si="51"/>
        <v>278261.7825258919</v>
      </c>
      <c r="V93" s="147">
        <f t="shared" si="51"/>
        <v>194783.24776812433</v>
      </c>
      <c r="W93" s="147">
        <f t="shared" si="51"/>
        <v>250435.60427330271</v>
      </c>
      <c r="X93" s="147">
        <f t="shared" si="51"/>
        <v>751306.81281990814</v>
      </c>
      <c r="Y93" s="147">
        <f t="shared" si="51"/>
        <v>0</v>
      </c>
      <c r="Z93" s="147">
        <f t="shared" si="51"/>
        <v>0</v>
      </c>
      <c r="AA93" s="147">
        <f t="shared" si="51"/>
        <v>250435.60427330271</v>
      </c>
      <c r="AB93" s="147">
        <f t="shared" si="51"/>
        <v>306087.96077848109</v>
      </c>
      <c r="AC93" s="147">
        <f t="shared" si="51"/>
        <v>1613918.338650173</v>
      </c>
      <c r="AD93" s="147">
        <f t="shared" si="51"/>
        <v>500871.20854660543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2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22063.382481051991</v>
      </c>
      <c r="L94" s="148">
        <f t="shared" si="54"/>
        <v>661901.47443158436</v>
      </c>
      <c r="M94" s="148">
        <f t="shared" si="54"/>
        <v>66190.147443158843</v>
      </c>
      <c r="N94" s="148">
        <f t="shared" si="54"/>
        <v>66190.147443158436</v>
      </c>
      <c r="O94" s="148">
        <f t="shared" si="54"/>
        <v>-12877.192265546148</v>
      </c>
      <c r="P94" s="148">
        <f t="shared" si="54"/>
        <v>132380.29488631687</v>
      </c>
      <c r="Q94" s="148">
        <f t="shared" si="54"/>
        <v>772218.38683684845</v>
      </c>
      <c r="R94" s="148">
        <f t="shared" si="54"/>
        <v>639838.09195053158</v>
      </c>
      <c r="S94" s="148">
        <f t="shared" si="54"/>
        <v>1588563.5386358025</v>
      </c>
      <c r="T94" s="148">
        <f t="shared" si="54"/>
        <v>419204.26714000345</v>
      </c>
      <c r="U94" s="148">
        <f t="shared" si="54"/>
        <v>220633.82481052811</v>
      </c>
      <c r="V94" s="148">
        <f t="shared" si="54"/>
        <v>154443.67736736967</v>
      </c>
      <c r="W94" s="148">
        <f t="shared" si="54"/>
        <v>198570.44232947531</v>
      </c>
      <c r="X94" s="148">
        <f t="shared" si="54"/>
        <v>595711.32698842592</v>
      </c>
      <c r="Y94" s="148">
        <f t="shared" si="54"/>
        <v>0</v>
      </c>
      <c r="Z94" s="148">
        <f t="shared" si="54"/>
        <v>0</v>
      </c>
      <c r="AA94" s="148">
        <f t="shared" si="54"/>
        <v>198570.44232947531</v>
      </c>
      <c r="AB94" s="148">
        <f t="shared" si="54"/>
        <v>242697.20729158094</v>
      </c>
      <c r="AC94" s="148">
        <f t="shared" si="54"/>
        <v>1279676.1839010632</v>
      </c>
      <c r="AD94" s="148">
        <f t="shared" si="54"/>
        <v>397140.88465895061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2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2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570</v>
      </c>
    </row>
    <row r="97" spans="1:46" x14ac:dyDescent="0.2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17118.747994681995</v>
      </c>
      <c r="L97" s="146">
        <f t="shared" si="57"/>
        <v>513562.43984047894</v>
      </c>
      <c r="M97" s="146">
        <f t="shared" si="57"/>
        <v>51356.243984048211</v>
      </c>
      <c r="N97" s="146">
        <f t="shared" si="57"/>
        <v>51356.243984047891</v>
      </c>
      <c r="O97" s="146">
        <f t="shared" si="57"/>
        <v>-9991.278964694895</v>
      </c>
      <c r="P97" s="146">
        <f t="shared" si="57"/>
        <v>102712.48796809578</v>
      </c>
      <c r="Q97" s="146">
        <f t="shared" si="57"/>
        <v>599156.17981389211</v>
      </c>
      <c r="R97" s="146">
        <f t="shared" si="57"/>
        <v>496443.6918457963</v>
      </c>
      <c r="S97" s="146">
        <f t="shared" si="57"/>
        <v>1232549.8556171495</v>
      </c>
      <c r="T97" s="146">
        <f t="shared" si="57"/>
        <v>325256.21189897001</v>
      </c>
      <c r="U97" s="146">
        <f t="shared" si="57"/>
        <v>171187.47994682632</v>
      </c>
      <c r="V97" s="146">
        <f t="shared" si="57"/>
        <v>119831.23596277842</v>
      </c>
      <c r="W97" s="146">
        <f t="shared" si="57"/>
        <v>154068.73195214369</v>
      </c>
      <c r="X97" s="146">
        <f t="shared" si="57"/>
        <v>462206.19585643103</v>
      </c>
      <c r="Y97" s="146">
        <f t="shared" si="57"/>
        <v>0</v>
      </c>
      <c r="Z97" s="146">
        <f t="shared" si="57"/>
        <v>0</v>
      </c>
      <c r="AA97" s="146">
        <f t="shared" si="57"/>
        <v>154068.73195214369</v>
      </c>
      <c r="AB97" s="146">
        <f t="shared" si="57"/>
        <v>188306.22794150896</v>
      </c>
      <c r="AC97" s="146">
        <f t="shared" si="57"/>
        <v>992887.38369159261</v>
      </c>
      <c r="AD97" s="146">
        <f t="shared" si="57"/>
        <v>308137.46390428738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2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29013.793987036432</v>
      </c>
      <c r="L98" s="147">
        <f t="shared" si="60"/>
        <v>870413.81961112539</v>
      </c>
      <c r="M98" s="147">
        <f t="shared" si="60"/>
        <v>87041.381961113075</v>
      </c>
      <c r="N98" s="147">
        <f t="shared" si="60"/>
        <v>87041.381961112536</v>
      </c>
      <c r="O98" s="147">
        <f t="shared" si="60"/>
        <v>-16933.768149325067</v>
      </c>
      <c r="P98" s="147">
        <f t="shared" si="60"/>
        <v>174082.76392222507</v>
      </c>
      <c r="Q98" s="147">
        <f t="shared" si="60"/>
        <v>1015482.7895463129</v>
      </c>
      <c r="R98" s="147">
        <f t="shared" si="60"/>
        <v>841400.0256240879</v>
      </c>
      <c r="S98" s="147">
        <f t="shared" si="60"/>
        <v>2088993.1670667008</v>
      </c>
      <c r="T98" s="147">
        <f t="shared" si="60"/>
        <v>551262.08575371269</v>
      </c>
      <c r="U98" s="147">
        <f t="shared" si="60"/>
        <v>290137.93987037509</v>
      </c>
      <c r="V98" s="147">
        <f t="shared" si="60"/>
        <v>203096.55790926257</v>
      </c>
      <c r="W98" s="147">
        <f t="shared" si="60"/>
        <v>261124.14588333759</v>
      </c>
      <c r="X98" s="147">
        <f t="shared" si="60"/>
        <v>783372.43765001278</v>
      </c>
      <c r="Y98" s="147">
        <f t="shared" si="60"/>
        <v>0</v>
      </c>
      <c r="Z98" s="147">
        <f t="shared" si="60"/>
        <v>0</v>
      </c>
      <c r="AA98" s="147">
        <f t="shared" si="60"/>
        <v>261124.14588333759</v>
      </c>
      <c r="AB98" s="147">
        <f t="shared" si="60"/>
        <v>319151.73385741265</v>
      </c>
      <c r="AC98" s="147">
        <f t="shared" si="60"/>
        <v>1682800.0512481758</v>
      </c>
      <c r="AD98" s="147">
        <f t="shared" si="60"/>
        <v>522248.29176667519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2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7255.7296287092795</v>
      </c>
      <c r="L99" s="147">
        <f t="shared" si="63"/>
        <v>217671.88886128648</v>
      </c>
      <c r="M99" s="147">
        <f t="shared" si="63"/>
        <v>21767.188886128784</v>
      </c>
      <c r="N99" s="147">
        <f t="shared" si="63"/>
        <v>21767.18888612865</v>
      </c>
      <c r="O99" s="147">
        <f t="shared" si="63"/>
        <v>-4234.7734095599208</v>
      </c>
      <c r="P99" s="147">
        <f t="shared" si="63"/>
        <v>43534.3777722573</v>
      </c>
      <c r="Q99" s="147">
        <f t="shared" si="63"/>
        <v>253950.53700483422</v>
      </c>
      <c r="R99" s="147">
        <f t="shared" si="63"/>
        <v>210416.15923257693</v>
      </c>
      <c r="S99" s="147">
        <f t="shared" si="63"/>
        <v>522412.53326708754</v>
      </c>
      <c r="T99" s="147">
        <f t="shared" si="63"/>
        <v>137858.86294548144</v>
      </c>
      <c r="U99" s="147">
        <f t="shared" si="63"/>
        <v>72557.296287095494</v>
      </c>
      <c r="V99" s="147">
        <f t="shared" si="63"/>
        <v>50790.107400966845</v>
      </c>
      <c r="W99" s="147">
        <f t="shared" si="63"/>
        <v>65301.566658385942</v>
      </c>
      <c r="X99" s="147">
        <f t="shared" si="63"/>
        <v>195904.69997515783</v>
      </c>
      <c r="Y99" s="147">
        <f t="shared" si="63"/>
        <v>0</v>
      </c>
      <c r="Z99" s="147">
        <f t="shared" si="63"/>
        <v>0</v>
      </c>
      <c r="AA99" s="147">
        <f t="shared" si="63"/>
        <v>65301.566658385942</v>
      </c>
      <c r="AB99" s="147">
        <f t="shared" si="63"/>
        <v>79813.025915805047</v>
      </c>
      <c r="AC99" s="147">
        <f t="shared" si="63"/>
        <v>420832.31846515386</v>
      </c>
      <c r="AD99" s="147">
        <f t="shared" si="63"/>
        <v>130603.13331677188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2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29646.348828292368</v>
      </c>
      <c r="L100" s="147">
        <f t="shared" si="66"/>
        <v>889390.46484880417</v>
      </c>
      <c r="M100" s="147">
        <f t="shared" si="66"/>
        <v>88939.046484880964</v>
      </c>
      <c r="N100" s="147">
        <f t="shared" si="66"/>
        <v>88939.046484880411</v>
      </c>
      <c r="O100" s="147">
        <f t="shared" si="66"/>
        <v>-17302.955889072138</v>
      </c>
      <c r="P100" s="147">
        <f t="shared" si="66"/>
        <v>177878.09296976082</v>
      </c>
      <c r="Q100" s="147">
        <f t="shared" si="66"/>
        <v>1037622.2089902716</v>
      </c>
      <c r="R100" s="147">
        <f t="shared" si="66"/>
        <v>859744.11602051067</v>
      </c>
      <c r="S100" s="147">
        <f t="shared" si="66"/>
        <v>2134537.1156371301</v>
      </c>
      <c r="T100" s="147">
        <f t="shared" si="66"/>
        <v>563280.62773757603</v>
      </c>
      <c r="U100" s="147">
        <f t="shared" si="66"/>
        <v>296463.4882829347</v>
      </c>
      <c r="V100" s="147">
        <f t="shared" si="66"/>
        <v>207524.44179805432</v>
      </c>
      <c r="W100" s="147">
        <f t="shared" si="66"/>
        <v>266817.13945464126</v>
      </c>
      <c r="X100" s="147">
        <f t="shared" si="66"/>
        <v>800451.41836392379</v>
      </c>
      <c r="Y100" s="147">
        <f t="shared" si="66"/>
        <v>0</v>
      </c>
      <c r="Z100" s="147">
        <f t="shared" si="66"/>
        <v>0</v>
      </c>
      <c r="AA100" s="147">
        <f t="shared" si="66"/>
        <v>266817.13945464126</v>
      </c>
      <c r="AB100" s="147">
        <f t="shared" si="66"/>
        <v>326109.8371112282</v>
      </c>
      <c r="AC100" s="147">
        <f t="shared" si="66"/>
        <v>1719488.2320410213</v>
      </c>
      <c r="AD100" s="147">
        <f t="shared" si="66"/>
        <v>533634.27890928253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2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16965.379561276201</v>
      </c>
      <c r="L101" s="148">
        <f t="shared" si="69"/>
        <v>508961.38683830498</v>
      </c>
      <c r="M101" s="148">
        <f t="shared" si="69"/>
        <v>50896.138683830817</v>
      </c>
      <c r="N101" s="148">
        <f t="shared" si="69"/>
        <v>50896.138683830497</v>
      </c>
      <c r="O101" s="148">
        <f t="shared" si="69"/>
        <v>-9901.7661800559981</v>
      </c>
      <c r="P101" s="148">
        <f t="shared" si="69"/>
        <v>101792.27736766099</v>
      </c>
      <c r="Q101" s="148">
        <f t="shared" si="69"/>
        <v>593788.28464468918</v>
      </c>
      <c r="R101" s="148">
        <f t="shared" si="69"/>
        <v>491996.00727702817</v>
      </c>
      <c r="S101" s="148">
        <f t="shared" si="69"/>
        <v>1221507.3284119321</v>
      </c>
      <c r="T101" s="148">
        <f t="shared" si="69"/>
        <v>322342.21166425984</v>
      </c>
      <c r="U101" s="148">
        <f t="shared" si="69"/>
        <v>169653.79561276833</v>
      </c>
      <c r="V101" s="148">
        <f t="shared" si="69"/>
        <v>118757.65692893784</v>
      </c>
      <c r="W101" s="148">
        <f t="shared" si="69"/>
        <v>152688.41605149151</v>
      </c>
      <c r="X101" s="148">
        <f t="shared" si="69"/>
        <v>458065.24815447448</v>
      </c>
      <c r="Y101" s="148">
        <f t="shared" si="69"/>
        <v>0</v>
      </c>
      <c r="Z101" s="148">
        <f t="shared" si="69"/>
        <v>0</v>
      </c>
      <c r="AA101" s="148">
        <f t="shared" si="69"/>
        <v>152688.41605149151</v>
      </c>
      <c r="AB101" s="148">
        <f t="shared" si="69"/>
        <v>186619.17517404517</v>
      </c>
      <c r="AC101" s="148">
        <f t="shared" si="69"/>
        <v>983992.01455405634</v>
      </c>
      <c r="AD101" s="148">
        <f t="shared" si="69"/>
        <v>305376.83210298303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2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25">
      <c r="A103" s="31"/>
      <c r="B103" s="98" t="s">
        <v>732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2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25">
      <c r="A105" s="31"/>
      <c r="B105" s="31"/>
      <c r="C105" s="100" t="s">
        <v>733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2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25">
      <c r="A107" s="31"/>
      <c r="B107" s="31"/>
      <c r="C107" s="101" t="s">
        <v>758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2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25">
      <c r="A109" s="31"/>
      <c r="B109" s="31"/>
      <c r="C109" s="31"/>
      <c r="D109" s="31"/>
      <c r="E109" s="103" t="s">
        <v>756</v>
      </c>
      <c r="F109" s="31"/>
      <c r="G109" s="31" t="s">
        <v>438</v>
      </c>
      <c r="H109" s="133">
        <f>'DNO inputs'!H49</f>
        <v>1567941.7868812387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2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25">
      <c r="A111" s="31"/>
      <c r="B111" s="31"/>
      <c r="C111" s="100"/>
      <c r="D111" s="100"/>
      <c r="E111" s="31" t="s">
        <v>780</v>
      </c>
      <c r="F111" s="31"/>
      <c r="G111" s="31" t="s">
        <v>179</v>
      </c>
      <c r="H111" s="133">
        <f>'DNO inputs'!H66</f>
        <v>208.5916666666667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2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25">
      <c r="A113" s="31"/>
      <c r="B113" s="31"/>
      <c r="C113" s="31"/>
      <c r="D113" s="31"/>
      <c r="E113" s="103" t="s">
        <v>781</v>
      </c>
      <c r="F113" s="31"/>
      <c r="G113" s="31" t="s">
        <v>179</v>
      </c>
      <c r="H113" s="133">
        <f>'DNO inputs'!H68</f>
        <v>407.16473249843847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25">
      <c r="A115" s="31"/>
      <c r="B115" s="31"/>
      <c r="C115" s="31"/>
      <c r="D115" s="31"/>
      <c r="E115" s="103" t="s">
        <v>789</v>
      </c>
      <c r="F115" s="31"/>
      <c r="G115" s="103" t="s">
        <v>179</v>
      </c>
      <c r="H115" s="147">
        <f xml:space="preserve"> IF(H111 &lt;&gt; 0, H113 / H111, 0)</f>
        <v>1.9519702728541652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2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25">
      <c r="A117" s="105"/>
      <c r="B117" s="31"/>
      <c r="C117" s="31"/>
      <c r="D117" s="31"/>
      <c r="E117" s="110" t="s">
        <v>782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803261.0991501417</v>
      </c>
      <c r="AS117" s="59"/>
      <c r="AT117" s="31" t="s">
        <v>755</v>
      </c>
    </row>
    <row r="118" spans="1:46" x14ac:dyDescent="0.2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25">
      <c r="A119" s="31"/>
      <c r="B119" s="31"/>
      <c r="C119" s="101" t="s">
        <v>757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2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2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-4285000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6800000</v>
      </c>
      <c r="Z121" s="104">
        <f t="shared" si="72"/>
        <v>2100000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4300000</v>
      </c>
      <c r="AF121" s="104">
        <f t="shared" si="72"/>
        <v>13400000</v>
      </c>
      <c r="AG121" s="104">
        <f t="shared" si="72"/>
        <v>1800000</v>
      </c>
      <c r="AH121" s="104">
        <f t="shared" si="72"/>
        <v>8900000</v>
      </c>
      <c r="AI121" s="104">
        <f t="shared" si="72"/>
        <v>-100000</v>
      </c>
      <c r="AJ121" s="104">
        <f t="shared" si="72"/>
        <v>100000</v>
      </c>
      <c r="AK121" s="104">
        <f t="shared" si="72"/>
        <v>-2.7755575615628914E-11</v>
      </c>
      <c r="AL121" s="104">
        <f t="shared" si="72"/>
        <v>25300000</v>
      </c>
      <c r="AM121" s="104">
        <f t="shared" si="72"/>
        <v>15100000</v>
      </c>
      <c r="AN121" s="104">
        <f t="shared" si="72"/>
        <v>4200000</v>
      </c>
      <c r="AO121" s="104">
        <f t="shared" si="72"/>
        <v>0</v>
      </c>
      <c r="AP121" s="104">
        <f t="shared" si="72"/>
        <v>500000</v>
      </c>
      <c r="AQ121" s="104">
        <f t="shared" si="72"/>
        <v>-2900000.0000000056</v>
      </c>
      <c r="AR121" s="104">
        <f t="shared" si="72"/>
        <v>803261.0991501417</v>
      </c>
      <c r="AS121" s="59"/>
      <c r="AT121" s="31" t="s">
        <v>736</v>
      </c>
    </row>
    <row r="122" spans="1:46" x14ac:dyDescent="0.2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2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2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2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25">
      <c r="A126" s="103"/>
      <c r="B126" s="31"/>
      <c r="C126" s="31"/>
      <c r="D126" s="31"/>
      <c r="E126" s="155" t="s">
        <v>730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736</v>
      </c>
    </row>
    <row r="127" spans="1:46" x14ac:dyDescent="0.2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25">
      <c r="A128" s="103"/>
      <c r="B128" s="31"/>
      <c r="C128" s="31"/>
      <c r="D128" s="31"/>
      <c r="E128" s="110" t="s">
        <v>734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500000</v>
      </c>
      <c r="AQ128" s="104">
        <f t="shared" si="75"/>
        <v>0</v>
      </c>
      <c r="AR128" s="104">
        <f t="shared" ref="AR128" si="76">AR121 * AR126</f>
        <v>803261.0991501417</v>
      </c>
      <c r="AS128" s="59"/>
      <c r="AT128" s="31" t="s">
        <v>736</v>
      </c>
    </row>
    <row r="129" spans="1:46" x14ac:dyDescent="0.2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25">
      <c r="A130" s="103"/>
      <c r="B130" s="31"/>
      <c r="C130" s="31"/>
      <c r="D130" s="31"/>
      <c r="E130" s="110" t="s">
        <v>735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2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2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2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2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25">
      <c r="A135" s="31"/>
      <c r="B135" s="31"/>
      <c r="C135" s="100" t="s">
        <v>704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2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2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25">
      <c r="A138" s="31"/>
      <c r="B138" s="31"/>
      <c r="C138" s="101" t="s">
        <v>759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2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2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606</v>
      </c>
    </row>
    <row r="141" spans="1:46" x14ac:dyDescent="0.2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1945670.6836746701</v>
      </c>
      <c r="L141" s="158">
        <f t="shared" si="78"/>
        <v>482031.70237265201</v>
      </c>
      <c r="M141" s="158">
        <f t="shared" si="78"/>
        <v>1866482.882792077</v>
      </c>
      <c r="N141" s="158">
        <f t="shared" si="78"/>
        <v>307957.41488795262</v>
      </c>
      <c r="O141" s="158">
        <f t="shared" si="78"/>
        <v>423119.68690063152</v>
      </c>
      <c r="P141" s="158">
        <f t="shared" si="78"/>
        <v>96406.3404745304</v>
      </c>
      <c r="Q141" s="158">
        <f t="shared" si="78"/>
        <v>562370.31943476072</v>
      </c>
      <c r="R141" s="158">
        <f t="shared" si="78"/>
        <v>465963.97896023025</v>
      </c>
      <c r="S141" s="158">
        <f t="shared" si="78"/>
        <v>1156876.0856943647</v>
      </c>
      <c r="T141" s="158">
        <f t="shared" si="78"/>
        <v>305286.74483601295</v>
      </c>
      <c r="U141" s="158">
        <f t="shared" si="78"/>
        <v>160677.23412421733</v>
      </c>
      <c r="V141" s="158">
        <f t="shared" si="78"/>
        <v>112474.06388695214</v>
      </c>
      <c r="W141" s="158">
        <f t="shared" si="78"/>
        <v>144609.51071179559</v>
      </c>
      <c r="X141" s="158">
        <f t="shared" si="78"/>
        <v>433828.53213538678</v>
      </c>
      <c r="Y141" s="158">
        <f t="shared" si="78"/>
        <v>0</v>
      </c>
      <c r="Z141" s="158">
        <f t="shared" si="78"/>
        <v>0</v>
      </c>
      <c r="AA141" s="158">
        <f t="shared" si="78"/>
        <v>144609.51071179559</v>
      </c>
      <c r="AB141" s="158">
        <f t="shared" si="78"/>
        <v>176744.95753663906</v>
      </c>
      <c r="AC141" s="158">
        <f t="shared" si="78"/>
        <v>931927.9579204605</v>
      </c>
      <c r="AD141" s="158">
        <f t="shared" si="78"/>
        <v>289219.02142359118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500000</v>
      </c>
      <c r="AQ141" s="158">
        <f t="shared" si="78"/>
        <v>0</v>
      </c>
      <c r="AR141" s="158">
        <f t="shared" si="78"/>
        <v>803261.0991501417</v>
      </c>
      <c r="AS141" s="59"/>
      <c r="AT141" s="31"/>
    </row>
    <row r="142" spans="1:46" x14ac:dyDescent="0.2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609999.99999999942</v>
      </c>
      <c r="K142" s="159">
        <f t="shared" si="79"/>
        <v>3297629.4995574453</v>
      </c>
      <c r="L142" s="159">
        <f t="shared" si="79"/>
        <v>816973.79459089274</v>
      </c>
      <c r="M142" s="159">
        <f t="shared" si="79"/>
        <v>3163417.6669042772</v>
      </c>
      <c r="N142" s="159">
        <f t="shared" si="79"/>
        <v>521943.13480840193</v>
      </c>
      <c r="O142" s="159">
        <f t="shared" si="79"/>
        <v>717126.4762708093</v>
      </c>
      <c r="P142" s="159">
        <f t="shared" si="79"/>
        <v>163394.75891817856</v>
      </c>
      <c r="Q142" s="159">
        <f t="shared" si="79"/>
        <v>953136.09368937486</v>
      </c>
      <c r="R142" s="159">
        <f t="shared" si="79"/>
        <v>789741.33477119636</v>
      </c>
      <c r="S142" s="159">
        <f t="shared" si="79"/>
        <v>1960737.1070181427</v>
      </c>
      <c r="T142" s="159">
        <f t="shared" si="79"/>
        <v>517416.73657423205</v>
      </c>
      <c r="U142" s="159">
        <f t="shared" si="79"/>
        <v>272324.59819696425</v>
      </c>
      <c r="V142" s="159">
        <f t="shared" si="79"/>
        <v>190627.21873787497</v>
      </c>
      <c r="W142" s="159">
        <f t="shared" si="79"/>
        <v>245092.13837726784</v>
      </c>
      <c r="X142" s="159">
        <f t="shared" si="79"/>
        <v>735276.41513180349</v>
      </c>
      <c r="Y142" s="159">
        <f t="shared" si="79"/>
        <v>0</v>
      </c>
      <c r="Z142" s="159">
        <f t="shared" si="79"/>
        <v>0</v>
      </c>
      <c r="AA142" s="159">
        <f t="shared" si="79"/>
        <v>245092.13837726784</v>
      </c>
      <c r="AB142" s="159">
        <f t="shared" si="79"/>
        <v>299557.05801666068</v>
      </c>
      <c r="AC142" s="159">
        <f t="shared" si="79"/>
        <v>1579482.6695423927</v>
      </c>
      <c r="AD142" s="159">
        <f t="shared" si="79"/>
        <v>490184.27675453568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2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4206810.2560342392</v>
      </c>
      <c r="L143" s="159">
        <f t="shared" si="80"/>
        <v>204307.6810271951</v>
      </c>
      <c r="M143" s="159">
        <f t="shared" si="80"/>
        <v>220430.76810271962</v>
      </c>
      <c r="N143" s="159">
        <f t="shared" si="80"/>
        <v>1620430.7681027194</v>
      </c>
      <c r="O143" s="159">
        <f t="shared" si="80"/>
        <v>-3974.7747837763777</v>
      </c>
      <c r="P143" s="159">
        <f t="shared" si="80"/>
        <v>40861.536205439021</v>
      </c>
      <c r="Q143" s="159">
        <f t="shared" si="80"/>
        <v>238358.96119839427</v>
      </c>
      <c r="R143" s="159">
        <f t="shared" si="80"/>
        <v>197497.42499295526</v>
      </c>
      <c r="S143" s="159">
        <f t="shared" si="80"/>
        <v>490338.43446526822</v>
      </c>
      <c r="T143" s="159">
        <f t="shared" si="80"/>
        <v>129394.86465055689</v>
      </c>
      <c r="U143" s="159">
        <f t="shared" si="80"/>
        <v>68102.56034239837</v>
      </c>
      <c r="V143" s="159">
        <f t="shared" si="80"/>
        <v>47671.792239678856</v>
      </c>
      <c r="W143" s="159">
        <f t="shared" si="80"/>
        <v>61292.304308158527</v>
      </c>
      <c r="X143" s="159">
        <f t="shared" si="80"/>
        <v>183876.91292447559</v>
      </c>
      <c r="Y143" s="159">
        <f t="shared" si="80"/>
        <v>0</v>
      </c>
      <c r="Z143" s="159">
        <f t="shared" si="80"/>
        <v>0</v>
      </c>
      <c r="AA143" s="159">
        <f t="shared" si="80"/>
        <v>61292.304308158527</v>
      </c>
      <c r="AB143" s="159">
        <f t="shared" si="80"/>
        <v>74912.816376638206</v>
      </c>
      <c r="AC143" s="159">
        <f t="shared" si="80"/>
        <v>394994.84998591052</v>
      </c>
      <c r="AD143" s="159">
        <f t="shared" si="80"/>
        <v>122584.60861631705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2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1020000</v>
      </c>
      <c r="K144" s="159">
        <f t="shared" si="81"/>
        <v>14327826.178252587</v>
      </c>
      <c r="L144" s="159">
        <f t="shared" si="81"/>
        <v>834785.34757767571</v>
      </c>
      <c r="M144" s="159">
        <f t="shared" si="81"/>
        <v>2383478.5347577683</v>
      </c>
      <c r="N144" s="159">
        <f t="shared" si="81"/>
        <v>683478.53475776757</v>
      </c>
      <c r="O144" s="159">
        <f t="shared" si="81"/>
        <v>2346828.7147169048</v>
      </c>
      <c r="P144" s="159">
        <f t="shared" si="81"/>
        <v>166957.06951553514</v>
      </c>
      <c r="Q144" s="159">
        <f t="shared" si="81"/>
        <v>973916.23884062166</v>
      </c>
      <c r="R144" s="159">
        <f t="shared" si="81"/>
        <v>806959.16932508652</v>
      </c>
      <c r="S144" s="159">
        <f t="shared" si="81"/>
        <v>2003484.8341864217</v>
      </c>
      <c r="T144" s="159">
        <f t="shared" si="81"/>
        <v>528697.38679919462</v>
      </c>
      <c r="U144" s="159">
        <f t="shared" si="81"/>
        <v>278261.7825258919</v>
      </c>
      <c r="V144" s="159">
        <f t="shared" si="81"/>
        <v>194783.24776812433</v>
      </c>
      <c r="W144" s="159">
        <f t="shared" si="81"/>
        <v>250435.60427330271</v>
      </c>
      <c r="X144" s="159">
        <f t="shared" si="81"/>
        <v>751306.81281990814</v>
      </c>
      <c r="Y144" s="159">
        <f t="shared" si="81"/>
        <v>0</v>
      </c>
      <c r="Z144" s="159">
        <f t="shared" si="81"/>
        <v>0</v>
      </c>
      <c r="AA144" s="159">
        <f t="shared" si="81"/>
        <v>250435.60427330271</v>
      </c>
      <c r="AB144" s="159">
        <f t="shared" si="81"/>
        <v>306087.96077848109</v>
      </c>
      <c r="AC144" s="159">
        <f t="shared" si="81"/>
        <v>1613918.338650173</v>
      </c>
      <c r="AD144" s="159">
        <f t="shared" si="81"/>
        <v>500871.20854660543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2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2655000.0000000005</v>
      </c>
      <c r="K145" s="160">
        <f t="shared" si="82"/>
        <v>8522063.3824810516</v>
      </c>
      <c r="L145" s="160">
        <f t="shared" si="82"/>
        <v>661901.47443158436</v>
      </c>
      <c r="M145" s="160">
        <f t="shared" si="82"/>
        <v>666190.14744315902</v>
      </c>
      <c r="N145" s="160">
        <f t="shared" si="82"/>
        <v>2366190.147443159</v>
      </c>
      <c r="O145" s="160">
        <f t="shared" si="82"/>
        <v>616899.89689543017</v>
      </c>
      <c r="P145" s="160">
        <f t="shared" si="82"/>
        <v>132380.29488631687</v>
      </c>
      <c r="Q145" s="160">
        <f t="shared" si="82"/>
        <v>772218.38683684845</v>
      </c>
      <c r="R145" s="160">
        <f t="shared" si="82"/>
        <v>639838.09195053158</v>
      </c>
      <c r="S145" s="160">
        <f t="shared" si="82"/>
        <v>1588563.5386358025</v>
      </c>
      <c r="T145" s="160">
        <f t="shared" si="82"/>
        <v>419204.26714000345</v>
      </c>
      <c r="U145" s="160">
        <f t="shared" si="82"/>
        <v>220633.82481052811</v>
      </c>
      <c r="V145" s="160">
        <f t="shared" si="82"/>
        <v>154443.67736736967</v>
      </c>
      <c r="W145" s="160">
        <f t="shared" si="82"/>
        <v>198570.44232947531</v>
      </c>
      <c r="X145" s="160">
        <f t="shared" si="82"/>
        <v>595711.32698842592</v>
      </c>
      <c r="Y145" s="160">
        <f t="shared" si="82"/>
        <v>0</v>
      </c>
      <c r="Z145" s="160">
        <f t="shared" si="82"/>
        <v>0</v>
      </c>
      <c r="AA145" s="160">
        <f t="shared" si="82"/>
        <v>198570.44232947531</v>
      </c>
      <c r="AB145" s="160">
        <f t="shared" si="82"/>
        <v>242697.20729158094</v>
      </c>
      <c r="AC145" s="160">
        <f t="shared" si="82"/>
        <v>1279676.1839010632</v>
      </c>
      <c r="AD145" s="160">
        <f t="shared" si="82"/>
        <v>397140.88465895061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2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606</v>
      </c>
    </row>
    <row r="148" spans="1:46" x14ac:dyDescent="0.2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1946721.708256931</v>
      </c>
      <c r="L148" s="158">
        <f t="shared" si="83"/>
        <v>513562.43984047894</v>
      </c>
      <c r="M148" s="158">
        <f t="shared" si="83"/>
        <v>1869635.9565388598</v>
      </c>
      <c r="N148" s="158">
        <f t="shared" si="83"/>
        <v>311110.48863473535</v>
      </c>
      <c r="O148" s="158">
        <f t="shared" si="83"/>
        <v>422506.26121065806</v>
      </c>
      <c r="P148" s="158">
        <f t="shared" si="83"/>
        <v>102712.48796809578</v>
      </c>
      <c r="Q148" s="158">
        <f t="shared" si="83"/>
        <v>599156.17981389211</v>
      </c>
      <c r="R148" s="158">
        <f t="shared" si="83"/>
        <v>496443.6918457963</v>
      </c>
      <c r="S148" s="158">
        <f t="shared" si="83"/>
        <v>1232549.8556171495</v>
      </c>
      <c r="T148" s="158">
        <f t="shared" si="83"/>
        <v>325256.21189897001</v>
      </c>
      <c r="U148" s="158">
        <f t="shared" si="83"/>
        <v>171187.47994682632</v>
      </c>
      <c r="V148" s="158">
        <f t="shared" si="83"/>
        <v>119831.23596277842</v>
      </c>
      <c r="W148" s="158">
        <f t="shared" si="83"/>
        <v>154068.73195214369</v>
      </c>
      <c r="X148" s="158">
        <f t="shared" si="83"/>
        <v>462206.19585643103</v>
      </c>
      <c r="Y148" s="158">
        <f t="shared" si="83"/>
        <v>0</v>
      </c>
      <c r="Z148" s="158">
        <f t="shared" si="83"/>
        <v>0</v>
      </c>
      <c r="AA148" s="158">
        <f t="shared" si="83"/>
        <v>154068.73195214369</v>
      </c>
      <c r="AB148" s="158">
        <f t="shared" si="83"/>
        <v>188306.22794150896</v>
      </c>
      <c r="AC148" s="158">
        <f t="shared" si="83"/>
        <v>992887.38369159261</v>
      </c>
      <c r="AD148" s="158">
        <f t="shared" si="83"/>
        <v>308137.46390428738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500000</v>
      </c>
      <c r="AQ148" s="158">
        <f t="shared" si="83"/>
        <v>0</v>
      </c>
      <c r="AR148" s="158">
        <f t="shared" si="83"/>
        <v>803261.0991501417</v>
      </c>
      <c r="AS148" s="59"/>
      <c r="AT148" s="31"/>
    </row>
    <row r="149" spans="1:46" x14ac:dyDescent="0.2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609999.99999999942</v>
      </c>
      <c r="K149" s="159">
        <f t="shared" si="84"/>
        <v>3299410.8337247861</v>
      </c>
      <c r="L149" s="159">
        <f t="shared" si="84"/>
        <v>870413.81961112539</v>
      </c>
      <c r="M149" s="159">
        <f t="shared" si="84"/>
        <v>3168761.6694063004</v>
      </c>
      <c r="N149" s="159">
        <f t="shared" si="84"/>
        <v>527287.13731042517</v>
      </c>
      <c r="O149" s="159">
        <f t="shared" si="84"/>
        <v>716086.80873199308</v>
      </c>
      <c r="P149" s="159">
        <f t="shared" si="84"/>
        <v>174082.76392222507</v>
      </c>
      <c r="Q149" s="159">
        <f t="shared" si="84"/>
        <v>1015482.7895463129</v>
      </c>
      <c r="R149" s="159">
        <f t="shared" si="84"/>
        <v>841400.0256240879</v>
      </c>
      <c r="S149" s="159">
        <f t="shared" si="84"/>
        <v>2088993.1670667008</v>
      </c>
      <c r="T149" s="159">
        <f t="shared" si="84"/>
        <v>551262.08575371269</v>
      </c>
      <c r="U149" s="159">
        <f t="shared" si="84"/>
        <v>290137.93987037509</v>
      </c>
      <c r="V149" s="159">
        <f t="shared" si="84"/>
        <v>203096.55790926257</v>
      </c>
      <c r="W149" s="159">
        <f t="shared" si="84"/>
        <v>261124.14588333759</v>
      </c>
      <c r="X149" s="159">
        <f t="shared" si="84"/>
        <v>783372.43765001278</v>
      </c>
      <c r="Y149" s="159">
        <f t="shared" si="84"/>
        <v>0</v>
      </c>
      <c r="Z149" s="159">
        <f t="shared" si="84"/>
        <v>0</v>
      </c>
      <c r="AA149" s="159">
        <f t="shared" si="84"/>
        <v>261124.14588333759</v>
      </c>
      <c r="AB149" s="159">
        <f t="shared" si="84"/>
        <v>319151.73385741265</v>
      </c>
      <c r="AC149" s="159">
        <f t="shared" si="84"/>
        <v>1682800.0512481758</v>
      </c>
      <c r="AD149" s="159">
        <f t="shared" si="84"/>
        <v>522248.29176667519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2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4207255.7296287091</v>
      </c>
      <c r="L150" s="159">
        <f t="shared" si="87"/>
        <v>217671.88886128648</v>
      </c>
      <c r="M150" s="159">
        <f t="shared" si="87"/>
        <v>221767.18888612877</v>
      </c>
      <c r="N150" s="159">
        <f t="shared" si="87"/>
        <v>1621767.1888861286</v>
      </c>
      <c r="O150" s="159">
        <f t="shared" si="87"/>
        <v>-4234.7734095599208</v>
      </c>
      <c r="P150" s="159">
        <f t="shared" si="87"/>
        <v>43534.3777722573</v>
      </c>
      <c r="Q150" s="159">
        <f t="shared" si="87"/>
        <v>253950.53700483422</v>
      </c>
      <c r="R150" s="159">
        <f t="shared" si="87"/>
        <v>210416.15923257693</v>
      </c>
      <c r="S150" s="159">
        <f t="shared" si="87"/>
        <v>522412.53326708754</v>
      </c>
      <c r="T150" s="159">
        <f t="shared" si="87"/>
        <v>137858.86294548144</v>
      </c>
      <c r="U150" s="159">
        <f t="shared" si="87"/>
        <v>72557.296287095494</v>
      </c>
      <c r="V150" s="159">
        <f t="shared" si="87"/>
        <v>50790.107400966845</v>
      </c>
      <c r="W150" s="159">
        <f t="shared" si="87"/>
        <v>65301.566658385942</v>
      </c>
      <c r="X150" s="159">
        <f t="shared" si="87"/>
        <v>195904.69997515783</v>
      </c>
      <c r="Y150" s="159">
        <f t="shared" si="87"/>
        <v>0</v>
      </c>
      <c r="Z150" s="159">
        <f t="shared" si="87"/>
        <v>0</v>
      </c>
      <c r="AA150" s="159">
        <f t="shared" si="87"/>
        <v>65301.566658385942</v>
      </c>
      <c r="AB150" s="159">
        <f t="shared" si="87"/>
        <v>79813.025915805047</v>
      </c>
      <c r="AC150" s="159">
        <f t="shared" si="87"/>
        <v>420832.31846515386</v>
      </c>
      <c r="AD150" s="159">
        <f t="shared" si="87"/>
        <v>130603.13331677188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2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1020000</v>
      </c>
      <c r="K151" s="159">
        <f t="shared" si="90"/>
        <v>14329646.34882829</v>
      </c>
      <c r="L151" s="159">
        <f t="shared" si="90"/>
        <v>889390.46484880417</v>
      </c>
      <c r="M151" s="159">
        <f t="shared" si="90"/>
        <v>2388939.0464848811</v>
      </c>
      <c r="N151" s="159">
        <f t="shared" si="90"/>
        <v>688939.04648488038</v>
      </c>
      <c r="O151" s="159">
        <f t="shared" si="90"/>
        <v>2345766.3804859878</v>
      </c>
      <c r="P151" s="159">
        <f t="shared" si="90"/>
        <v>177878.09296976082</v>
      </c>
      <c r="Q151" s="159">
        <f t="shared" si="90"/>
        <v>1037622.2089902716</v>
      </c>
      <c r="R151" s="159">
        <f t="shared" si="90"/>
        <v>859744.11602051067</v>
      </c>
      <c r="S151" s="159">
        <f t="shared" si="90"/>
        <v>2134537.1156371301</v>
      </c>
      <c r="T151" s="159">
        <f t="shared" si="90"/>
        <v>563280.62773757603</v>
      </c>
      <c r="U151" s="159">
        <f t="shared" si="90"/>
        <v>296463.4882829347</v>
      </c>
      <c r="V151" s="159">
        <f t="shared" si="90"/>
        <v>207524.44179805432</v>
      </c>
      <c r="W151" s="159">
        <f t="shared" si="90"/>
        <v>266817.13945464126</v>
      </c>
      <c r="X151" s="159">
        <f t="shared" si="90"/>
        <v>800451.41836392379</v>
      </c>
      <c r="Y151" s="159">
        <f t="shared" si="90"/>
        <v>0</v>
      </c>
      <c r="Z151" s="159">
        <f t="shared" si="90"/>
        <v>0</v>
      </c>
      <c r="AA151" s="159">
        <f t="shared" si="90"/>
        <v>266817.13945464126</v>
      </c>
      <c r="AB151" s="159">
        <f t="shared" si="90"/>
        <v>326109.8371112282</v>
      </c>
      <c r="AC151" s="159">
        <f t="shared" si="90"/>
        <v>1719488.2320410213</v>
      </c>
      <c r="AD151" s="159">
        <f t="shared" si="90"/>
        <v>533634.27890928253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2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2655000.0000000005</v>
      </c>
      <c r="K152" s="160">
        <f t="shared" si="93"/>
        <v>8516965.3795612771</v>
      </c>
      <c r="L152" s="160">
        <f t="shared" si="93"/>
        <v>508961.38683830498</v>
      </c>
      <c r="M152" s="160">
        <f t="shared" si="93"/>
        <v>650896.13868383097</v>
      </c>
      <c r="N152" s="160">
        <f t="shared" si="93"/>
        <v>2350896.1386838309</v>
      </c>
      <c r="O152" s="160">
        <f t="shared" si="93"/>
        <v>619875.32298092032</v>
      </c>
      <c r="P152" s="160">
        <f t="shared" si="93"/>
        <v>101792.27736766099</v>
      </c>
      <c r="Q152" s="160">
        <f t="shared" si="93"/>
        <v>593788.28464468918</v>
      </c>
      <c r="R152" s="160">
        <f t="shared" si="93"/>
        <v>491996.00727702817</v>
      </c>
      <c r="S152" s="160">
        <f t="shared" si="93"/>
        <v>1221507.3284119321</v>
      </c>
      <c r="T152" s="160">
        <f t="shared" si="93"/>
        <v>322342.21166425984</v>
      </c>
      <c r="U152" s="160">
        <f t="shared" si="93"/>
        <v>169653.79561276833</v>
      </c>
      <c r="V152" s="160">
        <f t="shared" si="93"/>
        <v>118757.65692893784</v>
      </c>
      <c r="W152" s="160">
        <f t="shared" si="93"/>
        <v>152688.41605149151</v>
      </c>
      <c r="X152" s="160">
        <f t="shared" si="93"/>
        <v>458065.24815447448</v>
      </c>
      <c r="Y152" s="160">
        <f t="shared" si="93"/>
        <v>0</v>
      </c>
      <c r="Z152" s="160">
        <f t="shared" si="93"/>
        <v>0</v>
      </c>
      <c r="AA152" s="160">
        <f t="shared" si="93"/>
        <v>152688.41605149151</v>
      </c>
      <c r="AB152" s="160">
        <f t="shared" si="93"/>
        <v>186619.17517404517</v>
      </c>
      <c r="AC152" s="160">
        <f t="shared" si="93"/>
        <v>983992.01455405634</v>
      </c>
      <c r="AD152" s="160">
        <f t="shared" si="93"/>
        <v>305376.83210298303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2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2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2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2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2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2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2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2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2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44" width="20.85546875" customWidth="1"/>
    <col min="45" max="45" width="2.85546875" customWidth="1"/>
    <col min="46" max="46" width="40.85546875" customWidth="1"/>
    <col min="47" max="47" width="2.855468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756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718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628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1945670.6836746701</v>
      </c>
      <c r="L21" s="138">
        <f>Expenditure!L141</f>
        <v>482031.70237265201</v>
      </c>
      <c r="M21" s="138">
        <f>Expenditure!M141</f>
        <v>1866482.882792077</v>
      </c>
      <c r="N21" s="138">
        <f>Expenditure!N141</f>
        <v>307957.41488795262</v>
      </c>
      <c r="O21" s="138">
        <f>Expenditure!O141</f>
        <v>423119.68690063152</v>
      </c>
      <c r="P21" s="138">
        <f>Expenditure!P141</f>
        <v>96406.3404745304</v>
      </c>
      <c r="Q21" s="138">
        <f>Expenditure!Q141</f>
        <v>562370.31943476072</v>
      </c>
      <c r="R21" s="138">
        <f>Expenditure!R141</f>
        <v>465963.97896023025</v>
      </c>
      <c r="S21" s="138">
        <f>Expenditure!S141</f>
        <v>1156876.0856943647</v>
      </c>
      <c r="T21" s="138">
        <f>Expenditure!T141</f>
        <v>305286.74483601295</v>
      </c>
      <c r="U21" s="138">
        <f>Expenditure!U141</f>
        <v>160677.23412421733</v>
      </c>
      <c r="V21" s="138">
        <f>Expenditure!V141</f>
        <v>112474.06388695214</v>
      </c>
      <c r="W21" s="138">
        <f>Expenditure!W141</f>
        <v>144609.51071179559</v>
      </c>
      <c r="X21" s="138">
        <f>Expenditure!X141</f>
        <v>433828.53213538678</v>
      </c>
      <c r="Y21" s="138">
        <f>Expenditure!Y141</f>
        <v>0</v>
      </c>
      <c r="Z21" s="138">
        <f>Expenditure!Z141</f>
        <v>0</v>
      </c>
      <c r="AA21" s="138">
        <f>Expenditure!AA141</f>
        <v>144609.51071179559</v>
      </c>
      <c r="AB21" s="138">
        <f>Expenditure!AB141</f>
        <v>176744.95753663906</v>
      </c>
      <c r="AC21" s="138">
        <f>Expenditure!AC141</f>
        <v>931927.9579204605</v>
      </c>
      <c r="AD21" s="138">
        <f>Expenditure!AD141</f>
        <v>289219.02142359118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500000</v>
      </c>
      <c r="AQ21" s="138">
        <f>Expenditure!AQ141</f>
        <v>0</v>
      </c>
      <c r="AR21" s="138">
        <f>Expenditure!AR141</f>
        <v>803261.0991501417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609999.99999999942</v>
      </c>
      <c r="K22" s="133">
        <f>Expenditure!K142</f>
        <v>3297629.4995574453</v>
      </c>
      <c r="L22" s="133">
        <f>Expenditure!L142</f>
        <v>816973.79459089274</v>
      </c>
      <c r="M22" s="133">
        <f>Expenditure!M142</f>
        <v>3163417.6669042772</v>
      </c>
      <c r="N22" s="133">
        <f>Expenditure!N142</f>
        <v>521943.13480840193</v>
      </c>
      <c r="O22" s="133">
        <f>Expenditure!O142</f>
        <v>717126.4762708093</v>
      </c>
      <c r="P22" s="133">
        <f>Expenditure!P142</f>
        <v>163394.75891817856</v>
      </c>
      <c r="Q22" s="133">
        <f>Expenditure!Q142</f>
        <v>953136.09368937486</v>
      </c>
      <c r="R22" s="133">
        <f>Expenditure!R142</f>
        <v>789741.33477119636</v>
      </c>
      <c r="S22" s="133">
        <f>Expenditure!S142</f>
        <v>1960737.1070181427</v>
      </c>
      <c r="T22" s="133">
        <f>Expenditure!T142</f>
        <v>517416.73657423205</v>
      </c>
      <c r="U22" s="133">
        <f>Expenditure!U142</f>
        <v>272324.59819696425</v>
      </c>
      <c r="V22" s="133">
        <f>Expenditure!V142</f>
        <v>190627.21873787497</v>
      </c>
      <c r="W22" s="133">
        <f>Expenditure!W142</f>
        <v>245092.13837726784</v>
      </c>
      <c r="X22" s="133">
        <f>Expenditure!X142</f>
        <v>735276.41513180349</v>
      </c>
      <c r="Y22" s="133">
        <f>Expenditure!Y142</f>
        <v>0</v>
      </c>
      <c r="Z22" s="133">
        <f>Expenditure!Z142</f>
        <v>0</v>
      </c>
      <c r="AA22" s="133">
        <f>Expenditure!AA142</f>
        <v>245092.13837726784</v>
      </c>
      <c r="AB22" s="133">
        <f>Expenditure!AB142</f>
        <v>299557.05801666068</v>
      </c>
      <c r="AC22" s="133">
        <f>Expenditure!AC142</f>
        <v>1579482.6695423927</v>
      </c>
      <c r="AD22" s="133">
        <f>Expenditure!AD142</f>
        <v>490184.27675453568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4206810.2560342392</v>
      </c>
      <c r="L23" s="133">
        <f>Expenditure!L143</f>
        <v>204307.6810271951</v>
      </c>
      <c r="M23" s="133">
        <f>Expenditure!M143</f>
        <v>220430.76810271962</v>
      </c>
      <c r="N23" s="133">
        <f>Expenditure!N143</f>
        <v>1620430.7681027194</v>
      </c>
      <c r="O23" s="133">
        <f>Expenditure!O143</f>
        <v>-3974.7747837763777</v>
      </c>
      <c r="P23" s="133">
        <f>Expenditure!P143</f>
        <v>40861.536205439021</v>
      </c>
      <c r="Q23" s="133">
        <f>Expenditure!Q143</f>
        <v>238358.96119839427</v>
      </c>
      <c r="R23" s="133">
        <f>Expenditure!R143</f>
        <v>197497.42499295526</v>
      </c>
      <c r="S23" s="133">
        <f>Expenditure!S143</f>
        <v>490338.43446526822</v>
      </c>
      <c r="T23" s="133">
        <f>Expenditure!T143</f>
        <v>129394.86465055689</v>
      </c>
      <c r="U23" s="133">
        <f>Expenditure!U143</f>
        <v>68102.56034239837</v>
      </c>
      <c r="V23" s="133">
        <f>Expenditure!V143</f>
        <v>47671.792239678856</v>
      </c>
      <c r="W23" s="133">
        <f>Expenditure!W143</f>
        <v>61292.304308158527</v>
      </c>
      <c r="X23" s="133">
        <f>Expenditure!X143</f>
        <v>183876.91292447559</v>
      </c>
      <c r="Y23" s="133">
        <f>Expenditure!Y143</f>
        <v>0</v>
      </c>
      <c r="Z23" s="133">
        <f>Expenditure!Z143</f>
        <v>0</v>
      </c>
      <c r="AA23" s="133">
        <f>Expenditure!AA143</f>
        <v>61292.304308158527</v>
      </c>
      <c r="AB23" s="133">
        <f>Expenditure!AB143</f>
        <v>74912.816376638206</v>
      </c>
      <c r="AC23" s="133">
        <f>Expenditure!AC143</f>
        <v>394994.84998591052</v>
      </c>
      <c r="AD23" s="133">
        <f>Expenditure!AD143</f>
        <v>122584.60861631705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1020000</v>
      </c>
      <c r="K24" s="133">
        <f>Expenditure!K144</f>
        <v>14327826.178252587</v>
      </c>
      <c r="L24" s="133">
        <f>Expenditure!L144</f>
        <v>834785.34757767571</v>
      </c>
      <c r="M24" s="133">
        <f>Expenditure!M144</f>
        <v>2383478.5347577683</v>
      </c>
      <c r="N24" s="133">
        <f>Expenditure!N144</f>
        <v>683478.53475776757</v>
      </c>
      <c r="O24" s="133">
        <f>Expenditure!O144</f>
        <v>2346828.7147169048</v>
      </c>
      <c r="P24" s="133">
        <f>Expenditure!P144</f>
        <v>166957.06951553514</v>
      </c>
      <c r="Q24" s="133">
        <f>Expenditure!Q144</f>
        <v>973916.23884062166</v>
      </c>
      <c r="R24" s="133">
        <f>Expenditure!R144</f>
        <v>806959.16932508652</v>
      </c>
      <c r="S24" s="133">
        <f>Expenditure!S144</f>
        <v>2003484.8341864217</v>
      </c>
      <c r="T24" s="133">
        <f>Expenditure!T144</f>
        <v>528697.38679919462</v>
      </c>
      <c r="U24" s="133">
        <f>Expenditure!U144</f>
        <v>278261.7825258919</v>
      </c>
      <c r="V24" s="133">
        <f>Expenditure!V144</f>
        <v>194783.24776812433</v>
      </c>
      <c r="W24" s="133">
        <f>Expenditure!W144</f>
        <v>250435.60427330271</v>
      </c>
      <c r="X24" s="133">
        <f>Expenditure!X144</f>
        <v>751306.81281990814</v>
      </c>
      <c r="Y24" s="133">
        <f>Expenditure!Y144</f>
        <v>0</v>
      </c>
      <c r="Z24" s="133">
        <f>Expenditure!Z144</f>
        <v>0</v>
      </c>
      <c r="AA24" s="133">
        <f>Expenditure!AA144</f>
        <v>250435.60427330271</v>
      </c>
      <c r="AB24" s="133">
        <f>Expenditure!AB144</f>
        <v>306087.96077848109</v>
      </c>
      <c r="AC24" s="133">
        <f>Expenditure!AC144</f>
        <v>1613918.338650173</v>
      </c>
      <c r="AD24" s="133">
        <f>Expenditure!AD144</f>
        <v>500871.20854660543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2655000.0000000005</v>
      </c>
      <c r="K25" s="145">
        <f>Expenditure!K145</f>
        <v>8522063.3824810516</v>
      </c>
      <c r="L25" s="145">
        <f>Expenditure!L145</f>
        <v>661901.47443158436</v>
      </c>
      <c r="M25" s="145">
        <f>Expenditure!M145</f>
        <v>666190.14744315902</v>
      </c>
      <c r="N25" s="145">
        <f>Expenditure!N145</f>
        <v>2366190.147443159</v>
      </c>
      <c r="O25" s="145">
        <f>Expenditure!O145</f>
        <v>616899.89689543017</v>
      </c>
      <c r="P25" s="145">
        <f>Expenditure!P145</f>
        <v>132380.29488631687</v>
      </c>
      <c r="Q25" s="145">
        <f>Expenditure!Q145</f>
        <v>772218.38683684845</v>
      </c>
      <c r="R25" s="145">
        <f>Expenditure!R145</f>
        <v>639838.09195053158</v>
      </c>
      <c r="S25" s="145">
        <f>Expenditure!S145</f>
        <v>1588563.5386358025</v>
      </c>
      <c r="T25" s="145">
        <f>Expenditure!T145</f>
        <v>419204.26714000345</v>
      </c>
      <c r="U25" s="145">
        <f>Expenditure!U145</f>
        <v>220633.82481052811</v>
      </c>
      <c r="V25" s="145">
        <f>Expenditure!V145</f>
        <v>154443.67736736967</v>
      </c>
      <c r="W25" s="145">
        <f>Expenditure!W145</f>
        <v>198570.44232947531</v>
      </c>
      <c r="X25" s="145">
        <f>Expenditure!X145</f>
        <v>595711.32698842592</v>
      </c>
      <c r="Y25" s="145">
        <f>Expenditure!Y145</f>
        <v>0</v>
      </c>
      <c r="Z25" s="145">
        <f>Expenditure!Z145</f>
        <v>0</v>
      </c>
      <c r="AA25" s="145">
        <f>Expenditure!AA145</f>
        <v>198570.44232947531</v>
      </c>
      <c r="AB25" s="145">
        <f>Expenditure!AB145</f>
        <v>242697.20729158094</v>
      </c>
      <c r="AC25" s="145">
        <f>Expenditure!AC145</f>
        <v>1279676.1839010632</v>
      </c>
      <c r="AD25" s="145">
        <f>Expenditure!AD145</f>
        <v>397140.88465895061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2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2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1946721.708256931</v>
      </c>
      <c r="L28" s="138">
        <f>Expenditure!L148</f>
        <v>513562.43984047894</v>
      </c>
      <c r="M28" s="138">
        <f>Expenditure!M148</f>
        <v>1869635.9565388598</v>
      </c>
      <c r="N28" s="138">
        <f>Expenditure!N148</f>
        <v>311110.48863473535</v>
      </c>
      <c r="O28" s="138">
        <f>Expenditure!O148</f>
        <v>422506.26121065806</v>
      </c>
      <c r="P28" s="138">
        <f>Expenditure!P148</f>
        <v>102712.48796809578</v>
      </c>
      <c r="Q28" s="138">
        <f>Expenditure!Q148</f>
        <v>599156.17981389211</v>
      </c>
      <c r="R28" s="138">
        <f>Expenditure!R148</f>
        <v>496443.6918457963</v>
      </c>
      <c r="S28" s="138">
        <f>Expenditure!S148</f>
        <v>1232549.8556171495</v>
      </c>
      <c r="T28" s="138">
        <f>Expenditure!T148</f>
        <v>325256.21189897001</v>
      </c>
      <c r="U28" s="138">
        <f>Expenditure!U148</f>
        <v>171187.47994682632</v>
      </c>
      <c r="V28" s="138">
        <f>Expenditure!V148</f>
        <v>119831.23596277842</v>
      </c>
      <c r="W28" s="138">
        <f>Expenditure!W148</f>
        <v>154068.73195214369</v>
      </c>
      <c r="X28" s="138">
        <f>Expenditure!X148</f>
        <v>462206.19585643103</v>
      </c>
      <c r="Y28" s="138">
        <f>Expenditure!Y148</f>
        <v>0</v>
      </c>
      <c r="Z28" s="138">
        <f>Expenditure!Z148</f>
        <v>0</v>
      </c>
      <c r="AA28" s="138">
        <f>Expenditure!AA148</f>
        <v>154068.73195214369</v>
      </c>
      <c r="AB28" s="138">
        <f>Expenditure!AB148</f>
        <v>188306.22794150896</v>
      </c>
      <c r="AC28" s="138">
        <f>Expenditure!AC148</f>
        <v>992887.38369159261</v>
      </c>
      <c r="AD28" s="138">
        <f>Expenditure!AD148</f>
        <v>308137.46390428738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500000</v>
      </c>
      <c r="AQ28" s="138">
        <f>Expenditure!AQ148</f>
        <v>0</v>
      </c>
      <c r="AR28" s="138">
        <f>Expenditure!AR148</f>
        <v>803261.0991501417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609999.99999999942</v>
      </c>
      <c r="K29" s="133">
        <f>Expenditure!K149</f>
        <v>3299410.8337247861</v>
      </c>
      <c r="L29" s="133">
        <f>Expenditure!L149</f>
        <v>870413.81961112539</v>
      </c>
      <c r="M29" s="133">
        <f>Expenditure!M149</f>
        <v>3168761.6694063004</v>
      </c>
      <c r="N29" s="133">
        <f>Expenditure!N149</f>
        <v>527287.13731042517</v>
      </c>
      <c r="O29" s="133">
        <f>Expenditure!O149</f>
        <v>716086.80873199308</v>
      </c>
      <c r="P29" s="133">
        <f>Expenditure!P149</f>
        <v>174082.76392222507</v>
      </c>
      <c r="Q29" s="133">
        <f>Expenditure!Q149</f>
        <v>1015482.7895463129</v>
      </c>
      <c r="R29" s="133">
        <f>Expenditure!R149</f>
        <v>841400.0256240879</v>
      </c>
      <c r="S29" s="133">
        <f>Expenditure!S149</f>
        <v>2088993.1670667008</v>
      </c>
      <c r="T29" s="133">
        <f>Expenditure!T149</f>
        <v>551262.08575371269</v>
      </c>
      <c r="U29" s="133">
        <f>Expenditure!U149</f>
        <v>290137.93987037509</v>
      </c>
      <c r="V29" s="133">
        <f>Expenditure!V149</f>
        <v>203096.55790926257</v>
      </c>
      <c r="W29" s="133">
        <f>Expenditure!W149</f>
        <v>261124.14588333759</v>
      </c>
      <c r="X29" s="133">
        <f>Expenditure!X149</f>
        <v>783372.43765001278</v>
      </c>
      <c r="Y29" s="133">
        <f>Expenditure!Y149</f>
        <v>0</v>
      </c>
      <c r="Z29" s="133">
        <f>Expenditure!Z149</f>
        <v>0</v>
      </c>
      <c r="AA29" s="133">
        <f>Expenditure!AA149</f>
        <v>261124.14588333759</v>
      </c>
      <c r="AB29" s="133">
        <f>Expenditure!AB149</f>
        <v>319151.73385741265</v>
      </c>
      <c r="AC29" s="133">
        <f>Expenditure!AC149</f>
        <v>1682800.0512481758</v>
      </c>
      <c r="AD29" s="133">
        <f>Expenditure!AD149</f>
        <v>522248.29176667519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4207255.7296287091</v>
      </c>
      <c r="L30" s="133">
        <f>Expenditure!L150</f>
        <v>217671.88886128648</v>
      </c>
      <c r="M30" s="133">
        <f>Expenditure!M150</f>
        <v>221767.18888612877</v>
      </c>
      <c r="N30" s="133">
        <f>Expenditure!N150</f>
        <v>1621767.1888861286</v>
      </c>
      <c r="O30" s="133">
        <f>Expenditure!O150</f>
        <v>-4234.7734095599208</v>
      </c>
      <c r="P30" s="133">
        <f>Expenditure!P150</f>
        <v>43534.3777722573</v>
      </c>
      <c r="Q30" s="133">
        <f>Expenditure!Q150</f>
        <v>253950.53700483422</v>
      </c>
      <c r="R30" s="133">
        <f>Expenditure!R150</f>
        <v>210416.15923257693</v>
      </c>
      <c r="S30" s="133">
        <f>Expenditure!S150</f>
        <v>522412.53326708754</v>
      </c>
      <c r="T30" s="133">
        <f>Expenditure!T150</f>
        <v>137858.86294548144</v>
      </c>
      <c r="U30" s="133">
        <f>Expenditure!U150</f>
        <v>72557.296287095494</v>
      </c>
      <c r="V30" s="133">
        <f>Expenditure!V150</f>
        <v>50790.107400966845</v>
      </c>
      <c r="W30" s="133">
        <f>Expenditure!W150</f>
        <v>65301.566658385942</v>
      </c>
      <c r="X30" s="133">
        <f>Expenditure!X150</f>
        <v>195904.69997515783</v>
      </c>
      <c r="Y30" s="133">
        <f>Expenditure!Y150</f>
        <v>0</v>
      </c>
      <c r="Z30" s="133">
        <f>Expenditure!Z150</f>
        <v>0</v>
      </c>
      <c r="AA30" s="133">
        <f>Expenditure!AA150</f>
        <v>65301.566658385942</v>
      </c>
      <c r="AB30" s="133">
        <f>Expenditure!AB150</f>
        <v>79813.025915805047</v>
      </c>
      <c r="AC30" s="133">
        <f>Expenditure!AC150</f>
        <v>420832.31846515386</v>
      </c>
      <c r="AD30" s="133">
        <f>Expenditure!AD150</f>
        <v>130603.13331677188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1020000</v>
      </c>
      <c r="K31" s="133">
        <f>Expenditure!K151</f>
        <v>14329646.34882829</v>
      </c>
      <c r="L31" s="133">
        <f>Expenditure!L151</f>
        <v>889390.46484880417</v>
      </c>
      <c r="M31" s="133">
        <f>Expenditure!M151</f>
        <v>2388939.0464848811</v>
      </c>
      <c r="N31" s="133">
        <f>Expenditure!N151</f>
        <v>688939.04648488038</v>
      </c>
      <c r="O31" s="133">
        <f>Expenditure!O151</f>
        <v>2345766.3804859878</v>
      </c>
      <c r="P31" s="133">
        <f>Expenditure!P151</f>
        <v>177878.09296976082</v>
      </c>
      <c r="Q31" s="133">
        <f>Expenditure!Q151</f>
        <v>1037622.2089902716</v>
      </c>
      <c r="R31" s="133">
        <f>Expenditure!R151</f>
        <v>859744.11602051067</v>
      </c>
      <c r="S31" s="133">
        <f>Expenditure!S151</f>
        <v>2134537.1156371301</v>
      </c>
      <c r="T31" s="133">
        <f>Expenditure!T151</f>
        <v>563280.62773757603</v>
      </c>
      <c r="U31" s="133">
        <f>Expenditure!U151</f>
        <v>296463.4882829347</v>
      </c>
      <c r="V31" s="133">
        <f>Expenditure!V151</f>
        <v>207524.44179805432</v>
      </c>
      <c r="W31" s="133">
        <f>Expenditure!W151</f>
        <v>266817.13945464126</v>
      </c>
      <c r="X31" s="133">
        <f>Expenditure!X151</f>
        <v>800451.41836392379</v>
      </c>
      <c r="Y31" s="133">
        <f>Expenditure!Y151</f>
        <v>0</v>
      </c>
      <c r="Z31" s="133">
        <f>Expenditure!Z151</f>
        <v>0</v>
      </c>
      <c r="AA31" s="133">
        <f>Expenditure!AA151</f>
        <v>266817.13945464126</v>
      </c>
      <c r="AB31" s="133">
        <f>Expenditure!AB151</f>
        <v>326109.8371112282</v>
      </c>
      <c r="AC31" s="133">
        <f>Expenditure!AC151</f>
        <v>1719488.2320410213</v>
      </c>
      <c r="AD31" s="133">
        <f>Expenditure!AD151</f>
        <v>533634.27890928253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2655000.0000000005</v>
      </c>
      <c r="K32" s="145">
        <f>Expenditure!K152</f>
        <v>8516965.3795612771</v>
      </c>
      <c r="L32" s="145">
        <f>Expenditure!L152</f>
        <v>508961.38683830498</v>
      </c>
      <c r="M32" s="145">
        <f>Expenditure!M152</f>
        <v>650896.13868383097</v>
      </c>
      <c r="N32" s="145">
        <f>Expenditure!N152</f>
        <v>2350896.1386838309</v>
      </c>
      <c r="O32" s="145">
        <f>Expenditure!O152</f>
        <v>619875.32298092032</v>
      </c>
      <c r="P32" s="145">
        <f>Expenditure!P152</f>
        <v>101792.27736766099</v>
      </c>
      <c r="Q32" s="145">
        <f>Expenditure!Q152</f>
        <v>593788.28464468918</v>
      </c>
      <c r="R32" s="145">
        <f>Expenditure!R152</f>
        <v>491996.00727702817</v>
      </c>
      <c r="S32" s="145">
        <f>Expenditure!S152</f>
        <v>1221507.3284119321</v>
      </c>
      <c r="T32" s="145">
        <f>Expenditure!T152</f>
        <v>322342.21166425984</v>
      </c>
      <c r="U32" s="145">
        <f>Expenditure!U152</f>
        <v>169653.79561276833</v>
      </c>
      <c r="V32" s="145">
        <f>Expenditure!V152</f>
        <v>118757.65692893784</v>
      </c>
      <c r="W32" s="145">
        <f>Expenditure!W152</f>
        <v>152688.41605149151</v>
      </c>
      <c r="X32" s="145">
        <f>Expenditure!X152</f>
        <v>458065.24815447448</v>
      </c>
      <c r="Y32" s="145">
        <f>Expenditure!Y152</f>
        <v>0</v>
      </c>
      <c r="Z32" s="145">
        <f>Expenditure!Z152</f>
        <v>0</v>
      </c>
      <c r="AA32" s="145">
        <f>Expenditure!AA152</f>
        <v>152688.41605149151</v>
      </c>
      <c r="AB32" s="145">
        <f>Expenditure!AB152</f>
        <v>186619.17517404517</v>
      </c>
      <c r="AC32" s="145">
        <f>Expenditure!AC152</f>
        <v>983992.01455405634</v>
      </c>
      <c r="AD32" s="145">
        <f>Expenditure!AD152</f>
        <v>305376.83210298303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101" t="s">
        <v>629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2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575</v>
      </c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101" t="s">
        <v>630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2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575</v>
      </c>
    </row>
    <row r="43" spans="1:46" x14ac:dyDescent="0.2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6021634.3161680307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2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7996957.9851888269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2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2562846.1239557625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8871523.3828476835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2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6542099.2909898404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31995061.099150144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576</v>
      </c>
    </row>
    <row r="50" spans="1:46" x14ac:dyDescent="0.2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2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575</v>
      </c>
    </row>
    <row r="53" spans="1:46" x14ac:dyDescent="0.2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6204645.5599142341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2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8307135.489116868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2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2640414.8868143992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2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9188463.3350734562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2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5654401.8282311857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2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2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31995061.099150144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576</v>
      </c>
    </row>
    <row r="60" spans="1:46" x14ac:dyDescent="0.2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31"/>
      <c r="D62" s="31"/>
      <c r="E62" s="103" t="s">
        <v>746</v>
      </c>
      <c r="F62" s="31"/>
      <c r="G62" s="103" t="str">
        <f>Expenditure!G$19</f>
        <v>£ per year</v>
      </c>
      <c r="H62" s="104">
        <f>ABS(H49 - H59)</f>
        <v>0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2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25">
      <c r="A65" s="31"/>
      <c r="B65" s="31"/>
      <c r="C65" s="101" t="s">
        <v>631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2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2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576</v>
      </c>
    </row>
    <row r="68" spans="1:46" x14ac:dyDescent="0.2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0.18820512008111084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2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0.24994351348187432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2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8.0101304261107883E-2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2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0.27727790096588784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2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0.20447216121001915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2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2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576</v>
      </c>
    </row>
    <row r="77" spans="1:46" x14ac:dyDescent="0.2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0.19392510427426696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0.25963805674174889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8.2525702283610711E-2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2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0.28718380335637245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2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0.17672733334400098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2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2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2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4" width="20.85546875" customWidth="1"/>
    <col min="15" max="15" width="2.85546875" customWidth="1"/>
    <col min="16" max="16" width="40.85546875" customWidth="1"/>
    <col min="17" max="17" width="2.855468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2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2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2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101" t="s">
        <v>705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2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2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2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49299918.108546756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23067824.613711819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2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93064880.701504499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2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58049577.21807123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2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42157608.691195436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31"/>
      <c r="B27" s="31"/>
      <c r="C27" s="101" t="s">
        <v>635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2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0.41074973886567012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2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0.58925026113432988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571</v>
      </c>
    </row>
    <row r="32" spans="1:16" x14ac:dyDescent="0.2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2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0.41074973886567012</v>
      </c>
      <c r="K34" s="166">
        <f>H$31</f>
        <v>0.58925026113432988</v>
      </c>
      <c r="L34" s="167"/>
      <c r="M34" s="167"/>
      <c r="N34" s="167"/>
      <c r="O34" s="59"/>
      <c r="P34" s="103" t="s">
        <v>571</v>
      </c>
    </row>
    <row r="35" spans="1:16" x14ac:dyDescent="0.2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2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2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2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2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20249928.489184503</v>
      </c>
      <c r="K40" s="104">
        <f>SUMPRODUCT($H21:$H25, K34:K38)</f>
        <v>29049989.619362254</v>
      </c>
      <c r="L40" s="104">
        <f>SUMPRODUCT($H21:$H25, L34:L38)</f>
        <v>23067824.613711819</v>
      </c>
      <c r="M40" s="104">
        <f>SUMPRODUCT($H21:$H25, M34:M38)</f>
        <v>93064880.701504499</v>
      </c>
      <c r="N40" s="104">
        <f>SUMPRODUCT($H21:$H25, N34:N38)</f>
        <v>100207185.90926667</v>
      </c>
      <c r="O40" s="59"/>
      <c r="P40" s="103" t="s">
        <v>577</v>
      </c>
    </row>
    <row r="41" spans="1:16" x14ac:dyDescent="0.2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265639809.33302975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577</v>
      </c>
    </row>
    <row r="42" spans="1:16" x14ac:dyDescent="0.2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2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7.623077482259967E-2</v>
      </c>
      <c r="K44" s="135">
        <f>IF($H42, K40 / $H41, 0)</f>
        <v>0.10935856975767738</v>
      </c>
      <c r="L44" s="135">
        <f>IF($H42, L40 / $H41, 0)</f>
        <v>8.6838733515246347E-2</v>
      </c>
      <c r="M44" s="135">
        <f>IF($H42, M40 / $H41, 0)</f>
        <v>0.35034237125516854</v>
      </c>
      <c r="N44" s="135">
        <f>IF($H42, N40 / $H41, 0)</f>
        <v>0.37722955064930802</v>
      </c>
      <c r="O44" s="59"/>
      <c r="P44" s="103" t="s">
        <v>577</v>
      </c>
    </row>
    <row r="45" spans="1:16" x14ac:dyDescent="0.2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31"/>
      <c r="B47" s="31"/>
      <c r="C47" s="101" t="s">
        <v>636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2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0.72172846653601219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2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0.41074973886567012</v>
      </c>
      <c r="K52" s="166">
        <f>K34</f>
        <v>0.58925026113432988</v>
      </c>
      <c r="L52" s="167"/>
      <c r="M52" s="167"/>
      <c r="N52" s="167"/>
      <c r="O52" s="59"/>
      <c r="P52" s="103" t="s">
        <v>571</v>
      </c>
    </row>
    <row r="53" spans="1:16" x14ac:dyDescent="0.2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2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2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0.72172846653601219</v>
      </c>
      <c r="O55" s="59"/>
      <c r="P55" s="103" t="s">
        <v>578</v>
      </c>
    </row>
    <row r="56" spans="1:16" x14ac:dyDescent="0.2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0.72172846653601219</v>
      </c>
      <c r="O56" s="59"/>
      <c r="P56" s="103" t="s">
        <v>578</v>
      </c>
    </row>
    <row r="57" spans="1:1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20249928.489184503</v>
      </c>
      <c r="K58" s="104">
        <f>SUMPRODUCT($H21:$H25, K52:K56)</f>
        <v>29049989.619362254</v>
      </c>
      <c r="L58" s="104">
        <f>SUMPRODUCT($H21:$H25, L52:L56)</f>
        <v>23067824.613711819</v>
      </c>
      <c r="M58" s="104">
        <f>SUMPRODUCT($H21:$H25, M52:M56)</f>
        <v>93064880.701504499</v>
      </c>
      <c r="N58" s="104">
        <f>SUMPRODUCT($H21:$H25, N52:N56)</f>
        <v>72322378.622184113</v>
      </c>
      <c r="O58" s="59"/>
      <c r="P58" s="103" t="s">
        <v>577</v>
      </c>
    </row>
    <row r="59" spans="1:16" x14ac:dyDescent="0.2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237755002.04594719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577</v>
      </c>
    </row>
    <row r="60" spans="1:16" x14ac:dyDescent="0.2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8.5171408865968315E-2</v>
      </c>
      <c r="K62" s="135">
        <f>IF($H60, K58 / $H59, 0)</f>
        <v>0.1221845570834645</v>
      </c>
      <c r="L62" s="135">
        <f>IF($H60, L58 / $H59, 0)</f>
        <v>9.7023509138427555E-2</v>
      </c>
      <c r="M62" s="135">
        <f>IF($H60, M58 / $H59, 0)</f>
        <v>0.39143185169883116</v>
      </c>
      <c r="N62" s="135">
        <f>IF($H60, N58 / $H59, 0)</f>
        <v>0.30418867321330845</v>
      </c>
      <c r="O62" s="59"/>
      <c r="P62" s="103" t="s">
        <v>577</v>
      </c>
    </row>
    <row r="63" spans="1:16" x14ac:dyDescent="0.2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2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2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2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2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4" width="20.85546875" customWidth="1"/>
    <col min="15" max="15" width="2.85546875" customWidth="1"/>
    <col min="16" max="16" width="40.85546875" customWidth="1"/>
    <col min="17" max="17" width="2.855468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720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2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25">
      <c r="A14" s="31"/>
      <c r="B14" s="31"/>
      <c r="C14" s="100" t="s">
        <v>745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1" t="s">
        <v>637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2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216578688.76116019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2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253200000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2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251473000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2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721251688.76116014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579</v>
      </c>
    </row>
    <row r="24" spans="1:16" x14ac:dyDescent="0.2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2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0.34866192193176876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579</v>
      </c>
    </row>
    <row r="28" spans="1:16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0.6513380780682313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579</v>
      </c>
    </row>
    <row r="30" spans="1:1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31"/>
      <c r="B31" s="31"/>
      <c r="C31" s="101" t="s">
        <v>638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2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0.18820512008111084</v>
      </c>
      <c r="K33" s="149">
        <f>Expensed!H69</f>
        <v>0.24994351348187432</v>
      </c>
      <c r="L33" s="149">
        <f>Expensed!H70</f>
        <v>8.0101304261107883E-2</v>
      </c>
      <c r="M33" s="149">
        <f>Expensed!H71</f>
        <v>0.27727790096588784</v>
      </c>
      <c r="N33" s="149">
        <f>Expensed!H72</f>
        <v>0.20447216121001915</v>
      </c>
      <c r="O33" s="59"/>
      <c r="P33" s="31"/>
    </row>
    <row r="34" spans="1:16" x14ac:dyDescent="0.2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2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7.623077482259967E-2</v>
      </c>
      <c r="K35" s="149">
        <f>Capitalised!K44</f>
        <v>0.10935856975767738</v>
      </c>
      <c r="L35" s="149">
        <f>Capitalised!L44</f>
        <v>8.6838733515246347E-2</v>
      </c>
      <c r="M35" s="149">
        <f>Capitalised!M44</f>
        <v>0.35034237125516854</v>
      </c>
      <c r="N35" s="149">
        <f>Capitalised!N44</f>
        <v>0.37722955064930802</v>
      </c>
      <c r="O35" s="59"/>
      <c r="P35" s="31"/>
    </row>
    <row r="36" spans="1:16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2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0.11527196524748362</v>
      </c>
      <c r="K37" s="116">
        <f>($H$27 * K33) + ($H$29 * K35)</f>
        <v>0.15837518643122545</v>
      </c>
      <c r="L37" s="116">
        <f>($H$27 * L33) + ($H$29 * L35)</f>
        <v>8.4489648482619112E-2</v>
      </c>
      <c r="M37" s="116">
        <f>($H$27 * M33) + ($H$29 * M35)</f>
        <v>0.32486757261918131</v>
      </c>
      <c r="N37" s="116">
        <f>($H$27 * N33) + ($H$29 * N35)</f>
        <v>0.31699562721949054</v>
      </c>
      <c r="O37" s="59"/>
      <c r="P37" s="103" t="s">
        <v>579</v>
      </c>
    </row>
    <row r="38" spans="1:16" x14ac:dyDescent="0.2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2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25">
      <c r="A41" s="31"/>
      <c r="B41" s="31"/>
      <c r="C41" s="101" t="s">
        <v>639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2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2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0.19392510427426696</v>
      </c>
      <c r="K43" s="149">
        <f>Expensed!H78</f>
        <v>0.25963805674174889</v>
      </c>
      <c r="L43" s="149">
        <f>Expensed!H79</f>
        <v>8.2525702283610711E-2</v>
      </c>
      <c r="M43" s="149">
        <f>Expensed!H80</f>
        <v>0.28718380335637245</v>
      </c>
      <c r="N43" s="149">
        <f>Expensed!H81</f>
        <v>0.17672733334400098</v>
      </c>
      <c r="O43" s="59"/>
      <c r="P43" s="31"/>
    </row>
    <row r="44" spans="1:16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2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8.5171408865968315E-2</v>
      </c>
      <c r="K45" s="149">
        <f>Capitalised!K62</f>
        <v>0.1221845570834645</v>
      </c>
      <c r="L45" s="149">
        <f>Capitalised!L62</f>
        <v>9.7023509138427555E-2</v>
      </c>
      <c r="M45" s="149">
        <f>Capitalised!M62</f>
        <v>0.39143185169883116</v>
      </c>
      <c r="N45" s="149">
        <f>Capitalised!N62</f>
        <v>0.30418867321330845</v>
      </c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0.12308968132420789</v>
      </c>
      <c r="K47" s="116">
        <f>($H$27 * K43) + ($H$29 * K45)</f>
        <v>0.17010935845056968</v>
      </c>
      <c r="L47" s="116">
        <f>($H$27 * L43) + ($H$29 * L45)</f>
        <v>9.196867593663155E-2</v>
      </c>
      <c r="M47" s="116">
        <f>($H$27 * M43) + ($H$29 * M45)</f>
        <v>0.35508452680611358</v>
      </c>
      <c r="N47" s="116">
        <f>($H$27 * N43) + ($H$29 * N45)</f>
        <v>0.25974775748247736</v>
      </c>
      <c r="O47" s="59"/>
      <c r="P47" s="103" t="s">
        <v>579</v>
      </c>
    </row>
    <row r="48" spans="1:16" x14ac:dyDescent="0.2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2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2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2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25">
      <c r="A56" s="31"/>
      <c r="B56" s="31"/>
      <c r="C56" s="101" t="s">
        <v>640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174333196.00000003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2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2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2502889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4200000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2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6702889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607</v>
      </c>
    </row>
    <row r="65" spans="1:1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2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167630307.00000003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572</v>
      </c>
    </row>
    <row r="67" spans="1:16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2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580</v>
      </c>
    </row>
    <row r="69" spans="1:16" x14ac:dyDescent="0.2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19323074.922929015</v>
      </c>
      <c r="K69" s="140">
        <f>$H66 * K37</f>
        <v>26548481.12264856</v>
      </c>
      <c r="L69" s="140">
        <f>$H66 * L37</f>
        <v>14163025.713463528</v>
      </c>
      <c r="M69" s="140">
        <f>$H66 * M37</f>
        <v>54457650.932498164</v>
      </c>
      <c r="N69" s="140">
        <f>$H66 * N37</f>
        <v>53138074.308460765</v>
      </c>
      <c r="O69" s="59"/>
      <c r="P69" s="31"/>
    </row>
    <row r="70" spans="1:16" x14ac:dyDescent="0.2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20633561.068909138</v>
      </c>
      <c r="K70" s="143">
        <f>$H66 * K47</f>
        <v>28515483.980642047</v>
      </c>
      <c r="L70" s="143">
        <f>$H66 * L47</f>
        <v>15416737.381641062</v>
      </c>
      <c r="M70" s="143">
        <f>$H66 * M47</f>
        <v>59522928.239458561</v>
      </c>
      <c r="N70" s="143">
        <f>$H66 * N47</f>
        <v>43541596.329349235</v>
      </c>
      <c r="O70" s="59"/>
      <c r="P70" s="31"/>
    </row>
    <row r="71" spans="1:1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25">
      <c r="A72" s="31"/>
      <c r="B72" s="31"/>
      <c r="C72" s="101" t="s">
        <v>641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2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4350000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2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581</v>
      </c>
    </row>
    <row r="77" spans="1:16" x14ac:dyDescent="0.2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818692.27235283214</v>
      </c>
      <c r="K77" s="140">
        <f>$H74 * K33</f>
        <v>1087254.2836461533</v>
      </c>
      <c r="L77" s="140">
        <f>$H74 * L33</f>
        <v>348440.67353581928</v>
      </c>
      <c r="M77" s="140">
        <f>$H74 * M33</f>
        <v>1206158.8692016122</v>
      </c>
      <c r="N77" s="140">
        <f>$H74 * N33</f>
        <v>889453.90126358334</v>
      </c>
      <c r="O77" s="59"/>
      <c r="P77" s="31"/>
    </row>
    <row r="78" spans="1:16" x14ac:dyDescent="0.2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843574.20359306131</v>
      </c>
      <c r="K78" s="143">
        <f>$H74 * K43</f>
        <v>1129425.5468266078</v>
      </c>
      <c r="L78" s="143">
        <f>$H74 * L43</f>
        <v>358986.80493370659</v>
      </c>
      <c r="M78" s="143">
        <f>$H74 * M43</f>
        <v>1249249.5446002202</v>
      </c>
      <c r="N78" s="143">
        <f>$H74 * N43</f>
        <v>768763.90004640422</v>
      </c>
      <c r="O78" s="59"/>
      <c r="P78" s="31"/>
    </row>
    <row r="79" spans="1:1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25">
      <c r="A80" s="31"/>
      <c r="B80" s="31"/>
      <c r="C80" s="101" t="s">
        <v>642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2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581</v>
      </c>
    </row>
    <row r="83" spans="1:16" x14ac:dyDescent="0.2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20141767.195281848</v>
      </c>
      <c r="K83" s="130">
        <f t="shared" si="0"/>
        <v>27635735.406294711</v>
      </c>
      <c r="L83" s="130">
        <f t="shared" si="0"/>
        <v>14511466.386999348</v>
      </c>
      <c r="M83" s="130">
        <f t="shared" si="0"/>
        <v>55663809.80169978</v>
      </c>
      <c r="N83" s="130">
        <f t="shared" si="0"/>
        <v>54027528.209724344</v>
      </c>
      <c r="O83" s="59"/>
      <c r="P83" s="31"/>
    </row>
    <row r="84" spans="1:16" x14ac:dyDescent="0.2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21477135.272502199</v>
      </c>
      <c r="K84" s="143">
        <f t="shared" si="0"/>
        <v>29644909.527468655</v>
      </c>
      <c r="L84" s="143">
        <f t="shared" si="0"/>
        <v>15775724.186574768</v>
      </c>
      <c r="M84" s="143">
        <f t="shared" si="0"/>
        <v>60772177.784058779</v>
      </c>
      <c r="N84" s="143">
        <f t="shared" si="0"/>
        <v>44310360.229395635</v>
      </c>
      <c r="O84" s="59"/>
      <c r="P84" s="31"/>
    </row>
    <row r="85" spans="1:16" x14ac:dyDescent="0.2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2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25">
      <c r="A88" s="31"/>
      <c r="B88" s="31"/>
      <c r="C88" s="100" t="s">
        <v>706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2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25">
      <c r="A90" s="31"/>
      <c r="B90" s="31"/>
      <c r="C90" s="101" t="s">
        <v>643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2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2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2954.8379382999997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2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2482.1083529999996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2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7216.2041944999992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2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2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2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2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2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9195.9678555749997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568</v>
      </c>
    </row>
    <row r="103" spans="1:16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2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675.23700000000008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2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2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2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2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2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2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2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2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2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0.94869646031973665</v>
      </c>
      <c r="O114" s="59"/>
      <c r="P114" s="103" t="s">
        <v>568</v>
      </c>
    </row>
    <row r="115" spans="1:16" x14ac:dyDescent="0.2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0.96579764021315773</v>
      </c>
      <c r="N115" s="104">
        <f>IF($H$106, ($H$102 + $H110 * $H$104) / ($H$102 + $H$104), N$116)</f>
        <v>0.96579764021315773</v>
      </c>
      <c r="O115" s="59"/>
      <c r="P115" s="103" t="s">
        <v>568</v>
      </c>
    </row>
    <row r="116" spans="1:16" x14ac:dyDescent="0.2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568</v>
      </c>
    </row>
    <row r="117" spans="1:16" x14ac:dyDescent="0.2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2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7216.2041944999992</v>
      </c>
      <c r="K118" s="104">
        <f>SUMPRODUCT($H93:$H95, K114:K116)</f>
        <v>7216.2041944999992</v>
      </c>
      <c r="L118" s="104">
        <f>SUMPRODUCT($H93:$H95, L114:L116)</f>
        <v>7216.2041944999992</v>
      </c>
      <c r="M118" s="104">
        <f>SUMPRODUCT($H93:$H95, M114:M116)</f>
        <v>9613.418584580766</v>
      </c>
      <c r="N118" s="104">
        <f>SUMPRODUCT($H93:$H95, N114:N116)</f>
        <v>12416.662877464445</v>
      </c>
      <c r="O118" s="59"/>
      <c r="P118" s="103" t="s">
        <v>582</v>
      </c>
    </row>
    <row r="119" spans="1:1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2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2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2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2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2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25">
      <c r="A126" s="31"/>
      <c r="B126" s="31"/>
      <c r="C126" s="101" t="s">
        <v>644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2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2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583</v>
      </c>
    </row>
    <row r="129" spans="1:16" x14ac:dyDescent="0.2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2791.1858717403497</v>
      </c>
      <c r="K129" s="130">
        <f t="shared" si="1"/>
        <v>3829.6775786026042</v>
      </c>
      <c r="L129" s="130">
        <f t="shared" si="1"/>
        <v>2010.9556209703164</v>
      </c>
      <c r="M129" s="130">
        <f t="shared" si="1"/>
        <v>5790.2201294948854</v>
      </c>
      <c r="N129" s="130">
        <f t="shared" si="1"/>
        <v>4351.2116534774668</v>
      </c>
      <c r="O129" s="59"/>
      <c r="P129" s="31"/>
    </row>
    <row r="130" spans="1:16" x14ac:dyDescent="0.2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2976.237186978648</v>
      </c>
      <c r="K130" s="143">
        <f t="shared" si="1"/>
        <v>4108.1029206550484</v>
      </c>
      <c r="L130" s="143">
        <f t="shared" si="1"/>
        <v>2186.1526865604233</v>
      </c>
      <c r="M130" s="143">
        <f t="shared" si="1"/>
        <v>6321.5990492219898</v>
      </c>
      <c r="N130" s="143">
        <f t="shared" si="1"/>
        <v>3568.6207048285482</v>
      </c>
      <c r="O130" s="59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2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584</v>
      </c>
    </row>
    <row r="133" spans="1:16" x14ac:dyDescent="0.2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18773.250854285623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2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19160.712548244657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2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539.83015131749869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583</v>
      </c>
    </row>
    <row r="137" spans="1:16" x14ac:dyDescent="0.2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2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2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2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25">
      <c r="A142" s="31"/>
      <c r="B142" s="31"/>
      <c r="C142" s="101" t="s">
        <v>645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2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2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584</v>
      </c>
    </row>
    <row r="145" spans="1:16" x14ac:dyDescent="0.2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0.14452307588471094</v>
      </c>
      <c r="K145" s="166">
        <f t="shared" si="2"/>
        <v>0.19829449156721995</v>
      </c>
      <c r="L145" s="166">
        <f t="shared" si="2"/>
        <v>0.10412401938286785</v>
      </c>
      <c r="M145" s="166">
        <f t="shared" si="2"/>
        <v>0.29980820397403313</v>
      </c>
      <c r="N145" s="166">
        <f t="shared" si="2"/>
        <v>0.22529867980231072</v>
      </c>
      <c r="O145" s="59"/>
      <c r="P145" s="31"/>
    </row>
    <row r="146" spans="1:16" x14ac:dyDescent="0.2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0.15107386798257058</v>
      </c>
      <c r="K146" s="177">
        <f t="shared" si="2"/>
        <v>0.20852739862574196</v>
      </c>
      <c r="L146" s="177">
        <f t="shared" si="2"/>
        <v>0.11096916059114506</v>
      </c>
      <c r="M146" s="177">
        <f t="shared" si="2"/>
        <v>0.3208845129612844</v>
      </c>
      <c r="N146" s="178">
        <f t="shared" si="2"/>
        <v>0.18114326895714708</v>
      </c>
      <c r="O146" s="59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2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2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2.7951529388857369E-2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567</v>
      </c>
    </row>
    <row r="150" spans="1:16" x14ac:dyDescent="0.2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2.7401790882110897E-2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2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2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2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2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25">
      <c r="A156" s="31"/>
      <c r="B156" s="31"/>
      <c r="C156" s="101" t="s">
        <v>646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2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2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2.7951529388857369E-2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567</v>
      </c>
    </row>
    <row r="159" spans="1:16" x14ac:dyDescent="0.2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25">
      <c r="A160" s="31"/>
      <c r="B160" s="31"/>
      <c r="C160" s="101" t="s">
        <v>647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2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2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2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0.16339302049234417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2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0.20928960411408049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2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0.19316170247257078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2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0.43415567292100449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2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2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0.34281756745193093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2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0.10412401938286785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2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0.29980820397403313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2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3.6812231805837044E-2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573</v>
      </c>
    </row>
    <row r="173" spans="1:16" x14ac:dyDescent="0.2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4.7152671503250594E-2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573</v>
      </c>
    </row>
    <row r="174" spans="1:16" x14ac:dyDescent="0.2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4.3519076555436936E-2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573</v>
      </c>
    </row>
    <row r="175" spans="1:16" x14ac:dyDescent="0.2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9.7814699937786131E-2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573</v>
      </c>
    </row>
    <row r="176" spans="1:16" x14ac:dyDescent="0.2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2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2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9.7814699937786131E-2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2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4.3519076555436936E-2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2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4.7152671503250594E-2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2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3.6812231805837044E-2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2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0.29980820397403313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2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0.10412401938286785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2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0.34281756745193093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2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2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2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2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2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44" width="20.85546875" customWidth="1"/>
    <col min="45" max="45" width="2.85546875" customWidth="1"/>
    <col min="46" max="46" width="40.85546875" customWidth="1"/>
    <col min="47" max="47" width="2.855468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729</v>
      </c>
      <c r="AQ5" s="118" t="s">
        <v>728</v>
      </c>
      <c r="AR5" s="118" t="s">
        <v>756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721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648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2655000.0000000005</v>
      </c>
      <c r="K21" s="138">
        <f>Expenditure!K145</f>
        <v>8522063.3824810516</v>
      </c>
      <c r="L21" s="138">
        <f>Expenditure!L145</f>
        <v>661901.47443158436</v>
      </c>
      <c r="M21" s="138">
        <f>Expenditure!M145</f>
        <v>666190.14744315902</v>
      </c>
      <c r="N21" s="138">
        <f>Expenditure!N145</f>
        <v>2366190.147443159</v>
      </c>
      <c r="O21" s="138">
        <f>Expenditure!O145</f>
        <v>616899.89689543017</v>
      </c>
      <c r="P21" s="138">
        <f>Expenditure!P145</f>
        <v>132380.29488631687</v>
      </c>
      <c r="Q21" s="138">
        <f>Expenditure!Q145</f>
        <v>772218.38683684845</v>
      </c>
      <c r="R21" s="138">
        <f>Expenditure!R145</f>
        <v>639838.09195053158</v>
      </c>
      <c r="S21" s="138">
        <f>Expenditure!S145</f>
        <v>1588563.5386358025</v>
      </c>
      <c r="T21" s="138">
        <f>Expenditure!T145</f>
        <v>419204.26714000345</v>
      </c>
      <c r="U21" s="138">
        <f>Expenditure!U145</f>
        <v>220633.82481052811</v>
      </c>
      <c r="V21" s="138">
        <f>Expenditure!V145</f>
        <v>154443.67736736967</v>
      </c>
      <c r="W21" s="138">
        <f>Expenditure!W145</f>
        <v>198570.44232947531</v>
      </c>
      <c r="X21" s="138">
        <f>Expenditure!X145</f>
        <v>595711.32698842592</v>
      </c>
      <c r="Y21" s="138">
        <f>Expenditure!Y145</f>
        <v>0</v>
      </c>
      <c r="Z21" s="138">
        <f>Expenditure!Z145</f>
        <v>0</v>
      </c>
      <c r="AA21" s="138">
        <f>Expenditure!AA145</f>
        <v>198570.44232947531</v>
      </c>
      <c r="AB21" s="138">
        <f>Expenditure!AB145</f>
        <v>242697.20729158094</v>
      </c>
      <c r="AC21" s="138">
        <f>Expenditure!AC145</f>
        <v>1279676.1839010632</v>
      </c>
      <c r="AD21" s="138">
        <f>Expenditure!AD145</f>
        <v>397140.88465895061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1020000</v>
      </c>
      <c r="K22" s="188">
        <f>Expenditure!K151</f>
        <v>14329646.34882829</v>
      </c>
      <c r="L22" s="188">
        <f>Expenditure!L151</f>
        <v>889390.46484880417</v>
      </c>
      <c r="M22" s="188">
        <f>Expenditure!M151</f>
        <v>2388939.0464848811</v>
      </c>
      <c r="N22" s="188">
        <f>Expenditure!N151</f>
        <v>688939.04648488038</v>
      </c>
      <c r="O22" s="188">
        <f>Expenditure!O151</f>
        <v>2345766.3804859878</v>
      </c>
      <c r="P22" s="188">
        <f>Expenditure!P151</f>
        <v>177878.09296976082</v>
      </c>
      <c r="Q22" s="188">
        <f>Expenditure!Q151</f>
        <v>1037622.2089902716</v>
      </c>
      <c r="R22" s="188">
        <f>Expenditure!R151</f>
        <v>859744.11602051067</v>
      </c>
      <c r="S22" s="188">
        <f>Expenditure!S151</f>
        <v>2134537.1156371301</v>
      </c>
      <c r="T22" s="188">
        <f>Expenditure!T151</f>
        <v>563280.62773757603</v>
      </c>
      <c r="U22" s="188">
        <f>Expenditure!U151</f>
        <v>296463.4882829347</v>
      </c>
      <c r="V22" s="188">
        <f>Expenditure!V151</f>
        <v>207524.44179805432</v>
      </c>
      <c r="W22" s="188">
        <f>Expenditure!W151</f>
        <v>266817.13945464126</v>
      </c>
      <c r="X22" s="188">
        <f>Expenditure!X151</f>
        <v>800451.41836392379</v>
      </c>
      <c r="Y22" s="188">
        <f>Expenditure!Y151</f>
        <v>0</v>
      </c>
      <c r="Z22" s="188">
        <f>Expenditure!Z151</f>
        <v>0</v>
      </c>
      <c r="AA22" s="188">
        <f>Expenditure!AA151</f>
        <v>266817.13945464126</v>
      </c>
      <c r="AB22" s="188">
        <f>Expenditure!AB151</f>
        <v>326109.8371112282</v>
      </c>
      <c r="AC22" s="188">
        <f>Expenditure!AC151</f>
        <v>1719488.2320410213</v>
      </c>
      <c r="AD22" s="188">
        <f>Expenditure!AD151</f>
        <v>533634.27890928253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1946721.708256931</v>
      </c>
      <c r="L23" s="133">
        <f>Expenditure!L148</f>
        <v>513562.43984047894</v>
      </c>
      <c r="M23" s="133">
        <f>Expenditure!M148</f>
        <v>1869635.9565388598</v>
      </c>
      <c r="N23" s="133">
        <f>Expenditure!N148</f>
        <v>311110.48863473535</v>
      </c>
      <c r="O23" s="133">
        <f>Expenditure!O148</f>
        <v>422506.26121065806</v>
      </c>
      <c r="P23" s="133">
        <f>Expenditure!P148</f>
        <v>102712.48796809578</v>
      </c>
      <c r="Q23" s="133">
        <f>Expenditure!Q148</f>
        <v>599156.17981389211</v>
      </c>
      <c r="R23" s="133">
        <f>Expenditure!R148</f>
        <v>496443.6918457963</v>
      </c>
      <c r="S23" s="133">
        <f>Expenditure!S148</f>
        <v>1232549.8556171495</v>
      </c>
      <c r="T23" s="133">
        <f>Expenditure!T148</f>
        <v>325256.21189897001</v>
      </c>
      <c r="U23" s="133">
        <f>Expenditure!U148</f>
        <v>171187.47994682632</v>
      </c>
      <c r="V23" s="133">
        <f>Expenditure!V148</f>
        <v>119831.23596277842</v>
      </c>
      <c r="W23" s="133">
        <f>Expenditure!W148</f>
        <v>154068.73195214369</v>
      </c>
      <c r="X23" s="133">
        <f>Expenditure!X148</f>
        <v>462206.19585643103</v>
      </c>
      <c r="Y23" s="133">
        <f>Expenditure!Y148</f>
        <v>0</v>
      </c>
      <c r="Z23" s="133">
        <f>Expenditure!Z148</f>
        <v>0</v>
      </c>
      <c r="AA23" s="133">
        <f>Expenditure!AA148</f>
        <v>154068.73195214369</v>
      </c>
      <c r="AB23" s="133">
        <f>Expenditure!AB148</f>
        <v>188306.22794150896</v>
      </c>
      <c r="AC23" s="133">
        <f>Expenditure!AC148</f>
        <v>992887.38369159261</v>
      </c>
      <c r="AD23" s="133">
        <f>Expenditure!AD148</f>
        <v>308137.46390428738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500000</v>
      </c>
      <c r="AQ23" s="133">
        <f>Expenditure!AQ148</f>
        <v>0</v>
      </c>
      <c r="AR23" s="133">
        <f>Expenditure!AR148</f>
        <v>803261.0991501417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609999.99999999942</v>
      </c>
      <c r="K24" s="145">
        <f>Expenditure!K149</f>
        <v>3299410.8337247861</v>
      </c>
      <c r="L24" s="145">
        <f>Expenditure!L149</f>
        <v>870413.81961112539</v>
      </c>
      <c r="M24" s="145">
        <f>Expenditure!M149</f>
        <v>3168761.6694063004</v>
      </c>
      <c r="N24" s="145">
        <f>Expenditure!N149</f>
        <v>527287.13731042517</v>
      </c>
      <c r="O24" s="145">
        <f>Expenditure!O149</f>
        <v>716086.80873199308</v>
      </c>
      <c r="P24" s="145">
        <f>Expenditure!P149</f>
        <v>174082.76392222507</v>
      </c>
      <c r="Q24" s="145">
        <f>Expenditure!Q149</f>
        <v>1015482.7895463129</v>
      </c>
      <c r="R24" s="145">
        <f>Expenditure!R149</f>
        <v>841400.0256240879</v>
      </c>
      <c r="S24" s="145">
        <f>Expenditure!S149</f>
        <v>2088993.1670667008</v>
      </c>
      <c r="T24" s="145">
        <f>Expenditure!T149</f>
        <v>551262.08575371269</v>
      </c>
      <c r="U24" s="145">
        <f>Expenditure!U149</f>
        <v>290137.93987037509</v>
      </c>
      <c r="V24" s="145">
        <f>Expenditure!V149</f>
        <v>203096.55790926257</v>
      </c>
      <c r="W24" s="145">
        <f>Expenditure!W149</f>
        <v>261124.14588333759</v>
      </c>
      <c r="X24" s="145">
        <f>Expenditure!X149</f>
        <v>783372.43765001278</v>
      </c>
      <c r="Y24" s="145">
        <f>Expenditure!Y149</f>
        <v>0</v>
      </c>
      <c r="Z24" s="145">
        <f>Expenditure!Z149</f>
        <v>0</v>
      </c>
      <c r="AA24" s="145">
        <f>Expenditure!AA149</f>
        <v>261124.14588333759</v>
      </c>
      <c r="AB24" s="145">
        <f>Expenditure!AB149</f>
        <v>319151.73385741265</v>
      </c>
      <c r="AC24" s="145">
        <f>Expenditure!AC149</f>
        <v>1682800.0512481758</v>
      </c>
      <c r="AD24" s="145">
        <f>Expenditure!AD149</f>
        <v>522248.29176667519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2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585</v>
      </c>
    </row>
    <row r="27" spans="1:46" x14ac:dyDescent="0.2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2655000.0000000005</v>
      </c>
      <c r="K27" s="130">
        <f t="shared" si="0"/>
        <v>8522063.3824810516</v>
      </c>
      <c r="L27" s="130">
        <f t="shared" si="0"/>
        <v>661901.47443158436</v>
      </c>
      <c r="M27" s="130">
        <f t="shared" si="0"/>
        <v>666190.14744315902</v>
      </c>
      <c r="N27" s="130">
        <f t="shared" si="0"/>
        <v>2366190.147443159</v>
      </c>
      <c r="O27" s="130">
        <f t="shared" si="0"/>
        <v>616899.89689543017</v>
      </c>
      <c r="P27" s="130">
        <f t="shared" si="0"/>
        <v>132380.29488631687</v>
      </c>
      <c r="Q27" s="130">
        <f t="shared" si="0"/>
        <v>772218.38683684845</v>
      </c>
      <c r="R27" s="130">
        <f t="shared" si="0"/>
        <v>639838.09195053158</v>
      </c>
      <c r="S27" s="130">
        <f t="shared" si="0"/>
        <v>1588563.5386358025</v>
      </c>
      <c r="T27" s="130">
        <f t="shared" si="0"/>
        <v>419204.26714000345</v>
      </c>
      <c r="U27" s="130">
        <f t="shared" si="0"/>
        <v>220633.82481052811</v>
      </c>
      <c r="V27" s="130">
        <f t="shared" si="0"/>
        <v>154443.67736736967</v>
      </c>
      <c r="W27" s="130">
        <f t="shared" si="0"/>
        <v>198570.44232947531</v>
      </c>
      <c r="X27" s="130">
        <f t="shared" si="0"/>
        <v>595711.32698842592</v>
      </c>
      <c r="Y27" s="130">
        <f t="shared" si="0"/>
        <v>0</v>
      </c>
      <c r="Z27" s="130">
        <f t="shared" si="0"/>
        <v>0</v>
      </c>
      <c r="AA27" s="130">
        <f t="shared" si="0"/>
        <v>198570.44232947531</v>
      </c>
      <c r="AB27" s="130">
        <f t="shared" si="0"/>
        <v>242697.20729158094</v>
      </c>
      <c r="AC27" s="130">
        <f t="shared" si="0"/>
        <v>1279676.1839010632</v>
      </c>
      <c r="AD27" s="130">
        <f t="shared" si="0"/>
        <v>397140.88465895061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2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1020000</v>
      </c>
      <c r="K28" s="104">
        <f t="shared" si="3"/>
        <v>14329646.34882829</v>
      </c>
      <c r="L28" s="104">
        <f t="shared" si="3"/>
        <v>889390.46484880417</v>
      </c>
      <c r="M28" s="104">
        <f t="shared" si="3"/>
        <v>2388939.0464848811</v>
      </c>
      <c r="N28" s="104">
        <f t="shared" si="3"/>
        <v>688939.04648488038</v>
      </c>
      <c r="O28" s="104">
        <f t="shared" si="3"/>
        <v>2345766.3804859878</v>
      </c>
      <c r="P28" s="104">
        <f t="shared" si="3"/>
        <v>177878.09296976082</v>
      </c>
      <c r="Q28" s="104">
        <f t="shared" si="3"/>
        <v>1037622.2089902716</v>
      </c>
      <c r="R28" s="104">
        <f t="shared" si="3"/>
        <v>859744.11602051067</v>
      </c>
      <c r="S28" s="104">
        <f t="shared" si="3"/>
        <v>2134537.1156371301</v>
      </c>
      <c r="T28" s="104">
        <f t="shared" si="3"/>
        <v>563280.62773757603</v>
      </c>
      <c r="U28" s="104">
        <f t="shared" si="3"/>
        <v>296463.4882829347</v>
      </c>
      <c r="V28" s="104">
        <f t="shared" si="3"/>
        <v>207524.44179805432</v>
      </c>
      <c r="W28" s="104">
        <f t="shared" si="3"/>
        <v>266817.13945464126</v>
      </c>
      <c r="X28" s="104">
        <f t="shared" si="3"/>
        <v>800451.41836392379</v>
      </c>
      <c r="Y28" s="104">
        <f t="shared" si="3"/>
        <v>0</v>
      </c>
      <c r="Z28" s="104">
        <f t="shared" si="3"/>
        <v>0</v>
      </c>
      <c r="AA28" s="104">
        <f t="shared" si="3"/>
        <v>266817.13945464126</v>
      </c>
      <c r="AB28" s="104">
        <f t="shared" si="3"/>
        <v>326109.8371112282</v>
      </c>
      <c r="AC28" s="104">
        <f t="shared" si="3"/>
        <v>1719488.2320410213</v>
      </c>
      <c r="AD28" s="104">
        <f t="shared" si="3"/>
        <v>533634.27890928253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1946721.708256931</v>
      </c>
      <c r="L29" s="104">
        <f t="shared" si="6"/>
        <v>513562.43984047894</v>
      </c>
      <c r="M29" s="104">
        <f t="shared" si="6"/>
        <v>1869635.9565388598</v>
      </c>
      <c r="N29" s="104">
        <f t="shared" si="6"/>
        <v>311110.48863473535</v>
      </c>
      <c r="O29" s="104">
        <f t="shared" si="6"/>
        <v>422506.26121065806</v>
      </c>
      <c r="P29" s="104">
        <f t="shared" si="6"/>
        <v>102712.48796809578</v>
      </c>
      <c r="Q29" s="104">
        <f t="shared" si="6"/>
        <v>599156.17981389211</v>
      </c>
      <c r="R29" s="104">
        <f t="shared" si="6"/>
        <v>496443.6918457963</v>
      </c>
      <c r="S29" s="104">
        <f t="shared" si="6"/>
        <v>1232549.8556171495</v>
      </c>
      <c r="T29" s="104">
        <f t="shared" si="6"/>
        <v>325256.21189897001</v>
      </c>
      <c r="U29" s="104">
        <f t="shared" si="6"/>
        <v>171187.47994682632</v>
      </c>
      <c r="V29" s="104">
        <f t="shared" si="6"/>
        <v>119831.23596277842</v>
      </c>
      <c r="W29" s="104">
        <f t="shared" si="6"/>
        <v>154068.73195214369</v>
      </c>
      <c r="X29" s="104">
        <f t="shared" si="6"/>
        <v>462206.19585643103</v>
      </c>
      <c r="Y29" s="104">
        <f t="shared" si="6"/>
        <v>0</v>
      </c>
      <c r="Z29" s="104">
        <f t="shared" si="6"/>
        <v>0</v>
      </c>
      <c r="AA29" s="104">
        <f t="shared" si="6"/>
        <v>154068.73195214369</v>
      </c>
      <c r="AB29" s="104">
        <f t="shared" si="6"/>
        <v>188306.22794150896</v>
      </c>
      <c r="AC29" s="104">
        <f t="shared" si="6"/>
        <v>992887.38369159261</v>
      </c>
      <c r="AD29" s="104">
        <f t="shared" si="6"/>
        <v>308137.46390428738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500000</v>
      </c>
      <c r="AQ29" s="104">
        <f t="shared" si="6"/>
        <v>0</v>
      </c>
      <c r="AR29" s="104">
        <f t="shared" ref="AR29" si="8">MAX(AR23, 0)</f>
        <v>803261.0991501417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609999.99999999942</v>
      </c>
      <c r="K30" s="143">
        <f t="shared" si="9"/>
        <v>3299410.8337247861</v>
      </c>
      <c r="L30" s="143">
        <f t="shared" si="9"/>
        <v>870413.81961112539</v>
      </c>
      <c r="M30" s="143">
        <f t="shared" si="9"/>
        <v>3168761.6694063004</v>
      </c>
      <c r="N30" s="143">
        <f t="shared" si="9"/>
        <v>527287.13731042517</v>
      </c>
      <c r="O30" s="143">
        <f t="shared" si="9"/>
        <v>716086.80873199308</v>
      </c>
      <c r="P30" s="143">
        <f t="shared" si="9"/>
        <v>174082.76392222507</v>
      </c>
      <c r="Q30" s="143">
        <f t="shared" si="9"/>
        <v>1015482.7895463129</v>
      </c>
      <c r="R30" s="143">
        <f t="shared" si="9"/>
        <v>841400.0256240879</v>
      </c>
      <c r="S30" s="143">
        <f t="shared" si="9"/>
        <v>2088993.1670667008</v>
      </c>
      <c r="T30" s="143">
        <f t="shared" si="9"/>
        <v>551262.08575371269</v>
      </c>
      <c r="U30" s="143">
        <f t="shared" si="9"/>
        <v>290137.93987037509</v>
      </c>
      <c r="V30" s="143">
        <f t="shared" si="9"/>
        <v>203096.55790926257</v>
      </c>
      <c r="W30" s="143">
        <f t="shared" si="9"/>
        <v>261124.14588333759</v>
      </c>
      <c r="X30" s="143">
        <f t="shared" si="9"/>
        <v>783372.43765001278</v>
      </c>
      <c r="Y30" s="143">
        <f t="shared" si="9"/>
        <v>0</v>
      </c>
      <c r="Z30" s="143">
        <f t="shared" si="9"/>
        <v>0</v>
      </c>
      <c r="AA30" s="143">
        <f t="shared" si="9"/>
        <v>261124.14588333759</v>
      </c>
      <c r="AB30" s="143">
        <f t="shared" si="9"/>
        <v>319151.73385741265</v>
      </c>
      <c r="AC30" s="143">
        <f t="shared" si="9"/>
        <v>1682800.0512481758</v>
      </c>
      <c r="AD30" s="143">
        <f t="shared" si="9"/>
        <v>522248.29176667519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25">
      <c r="A32" s="31"/>
      <c r="B32" s="31"/>
      <c r="C32" s="101" t="s">
        <v>649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2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22327893.617820755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586</v>
      </c>
    </row>
    <row r="36" spans="1:46" x14ac:dyDescent="0.2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30853049.423903815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587</v>
      </c>
    </row>
    <row r="37" spans="1:46" x14ac:dyDescent="0.2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11673609.831983421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588</v>
      </c>
    </row>
    <row r="38" spans="1:46" x14ac:dyDescent="0.2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18186236.404766254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588</v>
      </c>
    </row>
    <row r="39" spans="1:4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2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2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15488245.048694383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586</v>
      </c>
    </row>
    <row r="44" spans="1:46" x14ac:dyDescent="0.2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21662681.287132844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587</v>
      </c>
    </row>
    <row r="45" spans="1:46" x14ac:dyDescent="0.2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5063536.8544816626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588</v>
      </c>
    </row>
    <row r="46" spans="1:46" x14ac:dyDescent="0.2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9191960.268784631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588</v>
      </c>
    </row>
    <row r="47" spans="1:46" x14ac:dyDescent="0.2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2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2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2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0.69367246699583951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586</v>
      </c>
    </row>
    <row r="57" spans="1:46" x14ac:dyDescent="0.2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0.70212448012835293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587</v>
      </c>
    </row>
    <row r="58" spans="1:46" x14ac:dyDescent="0.2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0.47741361459931092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588</v>
      </c>
    </row>
    <row r="59" spans="1:46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3" width="20.85546875" customWidth="1"/>
    <col min="14" max="14" width="2.85546875" customWidth="1"/>
    <col min="15" max="15" width="40.85546875" customWidth="1"/>
    <col min="16" max="16" width="2.855468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3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722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25">
      <c r="A16" s="31"/>
      <c r="B16" s="31"/>
      <c r="C16" s="101" t="s">
        <v>659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9.7814699937786131E-2</v>
      </c>
      <c r="I19" s="116"/>
      <c r="J19" s="116"/>
      <c r="K19" s="116"/>
      <c r="L19" s="116"/>
      <c r="M19" s="116"/>
      <c r="N19" s="59"/>
      <c r="O19" s="31"/>
    </row>
    <row r="20" spans="1:15" x14ac:dyDescent="0.2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4.3519076555436936E-2</v>
      </c>
      <c r="I20" s="116"/>
      <c r="J20" s="116"/>
      <c r="K20" s="116"/>
      <c r="L20" s="116"/>
      <c r="M20" s="116"/>
      <c r="N20" s="59"/>
      <c r="O20" s="31"/>
    </row>
    <row r="21" spans="1:15" x14ac:dyDescent="0.2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4.7152671503250594E-2</v>
      </c>
      <c r="I21" s="116"/>
      <c r="J21" s="116"/>
      <c r="K21" s="116"/>
      <c r="L21" s="116"/>
      <c r="M21" s="116"/>
      <c r="N21" s="59"/>
      <c r="O21" s="31"/>
    </row>
    <row r="22" spans="1:15" x14ac:dyDescent="0.2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3.6812231805837044E-2</v>
      </c>
      <c r="I22" s="116"/>
      <c r="J22" s="116"/>
      <c r="K22" s="116"/>
      <c r="L22" s="116"/>
      <c r="M22" s="116"/>
      <c r="N22" s="59"/>
      <c r="O22" s="31"/>
    </row>
    <row r="23" spans="1:15" x14ac:dyDescent="0.2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0.29980820397403313</v>
      </c>
      <c r="I23" s="116"/>
      <c r="J23" s="116"/>
      <c r="K23" s="116"/>
      <c r="L23" s="116"/>
      <c r="M23" s="116"/>
      <c r="N23" s="59"/>
      <c r="O23" s="31"/>
    </row>
    <row r="24" spans="1:15" x14ac:dyDescent="0.2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0.10412401938286785</v>
      </c>
      <c r="I24" s="116"/>
      <c r="J24" s="116"/>
      <c r="K24" s="116"/>
      <c r="L24" s="116"/>
      <c r="M24" s="116"/>
      <c r="N24" s="59"/>
      <c r="O24" s="31"/>
    </row>
    <row r="25" spans="1:15" x14ac:dyDescent="0.2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0.34281756745193093</v>
      </c>
      <c r="I25" s="116"/>
      <c r="J25" s="116"/>
      <c r="K25" s="116"/>
      <c r="L25" s="116"/>
      <c r="M25" s="116"/>
      <c r="N25" s="59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2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650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2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2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2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2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2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2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2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2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0.97204847061114263</v>
      </c>
      <c r="K46" s="162">
        <f>SUMPRODUCT($H19:$H25, K38:K44)</f>
        <v>0.62923090315921171</v>
      </c>
      <c r="L46" s="162">
        <f>SUMPRODUCT($H19:$H25, L38:L44)</f>
        <v>0.52510688377634385</v>
      </c>
      <c r="M46" s="162">
        <f>SUMPRODUCT($H19:$H25, M38:M44)</f>
        <v>0.22529867980231069</v>
      </c>
      <c r="N46" s="59"/>
      <c r="O46" s="103" t="s">
        <v>567</v>
      </c>
    </row>
    <row r="47" spans="1:15" x14ac:dyDescent="0.2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2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2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25">
      <c r="A50" s="31"/>
      <c r="B50" s="31"/>
      <c r="C50" s="101" t="s">
        <v>651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2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2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567</v>
      </c>
    </row>
    <row r="56" spans="1:15" x14ac:dyDescent="0.2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0.97204847061114263</v>
      </c>
      <c r="K56" s="166">
        <f>SUMPRODUCT($H19:$H$25, K38:K$44)</f>
        <v>0.62923090315921171</v>
      </c>
      <c r="L56" s="166">
        <f>SUMPRODUCT($H19:$H$25, L38:L$44)</f>
        <v>0.52510688377634385</v>
      </c>
      <c r="M56" s="166">
        <f>SUMPRODUCT($H19:$H$25, M38:M$44)</f>
        <v>0.22529867980231069</v>
      </c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0.8742337706733565</v>
      </c>
      <c r="K57" s="162">
        <f>SUMPRODUCT($H20:$H$25, K39:K$44)</f>
        <v>0.53141620322142558</v>
      </c>
      <c r="L57" s="162">
        <f>SUMPRODUCT($H20:$H$25, L39:L$44)</f>
        <v>0.42729218383855772</v>
      </c>
      <c r="M57" s="162">
        <f>SUMPRODUCT($H20:$H$25, M39:M$44)</f>
        <v>0.12748397986452456</v>
      </c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0.83071469411791954</v>
      </c>
      <c r="K58" s="162">
        <f>SUMPRODUCT($H21:$H$25, K40:K$44)</f>
        <v>0.48789712666598861</v>
      </c>
      <c r="L58" s="162">
        <f>SUMPRODUCT($H21:$H$25, L40:L$44)</f>
        <v>0.38377310728312075</v>
      </c>
      <c r="M58" s="162">
        <f>SUMPRODUCT($H21:$H$25, M40:M$44)</f>
        <v>8.3964903309087638E-2</v>
      </c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0.7835620226146689</v>
      </c>
      <c r="K59" s="162">
        <f>SUMPRODUCT($H22:$H$25, K41:K$44)</f>
        <v>0.44074445516273802</v>
      </c>
      <c r="L59" s="162">
        <f>SUMPRODUCT($H22:$H$25, L41:L$44)</f>
        <v>0.33662043577987016</v>
      </c>
      <c r="M59" s="162">
        <f>SUMPRODUCT($H22:$H$25, M41:M$44)</f>
        <v>3.6812231805837044E-2</v>
      </c>
      <c r="N59" s="59"/>
      <c r="O59" s="31"/>
    </row>
    <row r="60" spans="1:15" x14ac:dyDescent="0.2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0.74674979080883186</v>
      </c>
      <c r="K60" s="178">
        <f>SUMPRODUCT($H23:$H$25, K42:K$44)</f>
        <v>0.40393222335690099</v>
      </c>
      <c r="L60" s="178">
        <f>SUMPRODUCT($H23:$H$25, L42:L$44)</f>
        <v>0.29980820397403313</v>
      </c>
      <c r="M60" s="178">
        <f>SUMPRODUCT($H23:$H$25, M42:M$44)</f>
        <v>0</v>
      </c>
      <c r="N60" s="59"/>
      <c r="O60" s="31"/>
    </row>
    <row r="61" spans="1:15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652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2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2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0.69367246699583951</v>
      </c>
      <c r="I70" s="116"/>
      <c r="J70" s="116"/>
      <c r="K70" s="116"/>
      <c r="L70" s="116"/>
      <c r="M70" s="116"/>
      <c r="N70" s="59"/>
      <c r="O70" s="31"/>
    </row>
    <row r="71" spans="1:15" x14ac:dyDescent="0.2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2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2.9963335723484235E-2</v>
      </c>
      <c r="I74" s="106" t="s">
        <v>314</v>
      </c>
      <c r="J74" s="116"/>
      <c r="K74" s="116"/>
      <c r="L74" s="116"/>
      <c r="M74" s="116"/>
      <c r="N74" s="59"/>
      <c r="O74" s="103" t="s">
        <v>567</v>
      </c>
    </row>
    <row r="75" spans="1:15" x14ac:dyDescent="0.2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2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1.4444161536146334E-2</v>
      </c>
      <c r="I76" s="106" t="s">
        <v>314</v>
      </c>
      <c r="J76" s="116"/>
      <c r="K76" s="116"/>
      <c r="L76" s="116"/>
      <c r="M76" s="116"/>
      <c r="N76" s="59"/>
      <c r="O76" s="103" t="s">
        <v>567</v>
      </c>
    </row>
    <row r="77" spans="1:15" x14ac:dyDescent="0.2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31"/>
      <c r="B79" s="31"/>
      <c r="C79" s="101" t="s">
        <v>653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2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2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2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2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2.7951529388857369E-2</v>
      </c>
      <c r="I83" s="116"/>
      <c r="J83" s="116"/>
      <c r="K83" s="116"/>
      <c r="L83" s="116"/>
      <c r="M83" s="116"/>
      <c r="N83" s="59"/>
      <c r="O83" s="31"/>
    </row>
    <row r="84" spans="1:15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2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2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2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2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2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25">
      <c r="A91" s="31"/>
      <c r="B91" s="31"/>
      <c r="C91" s="101" t="s">
        <v>654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2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567</v>
      </c>
    </row>
    <row r="94" spans="1:15" x14ac:dyDescent="0.2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0.97204847061114263</v>
      </c>
      <c r="K94" s="166">
        <f t="shared" si="0"/>
        <v>0.95746762541950192</v>
      </c>
      <c r="L94" s="166">
        <f t="shared" si="0"/>
        <v>0.94946007741047034</v>
      </c>
      <c r="M94" s="166">
        <f t="shared" si="0"/>
        <v>0.88962880039416692</v>
      </c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0.9041971063968407</v>
      </c>
      <c r="K95" s="162">
        <f t="shared" si="0"/>
        <v>0.85422176726224053</v>
      </c>
      <c r="L95" s="162">
        <f t="shared" si="0"/>
        <v>0.82677617531415715</v>
      </c>
      <c r="M95" s="162">
        <f t="shared" si="0"/>
        <v>0.6217065568903769</v>
      </c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0.83071469411791954</v>
      </c>
      <c r="K96" s="162">
        <f t="shared" si="0"/>
        <v>0.74240743894246108</v>
      </c>
      <c r="L96" s="162">
        <f t="shared" si="0"/>
        <v>0.69391062164076667</v>
      </c>
      <c r="M96" s="162">
        <f t="shared" si="0"/>
        <v>0.33154919625636325</v>
      </c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0.79800618415081526</v>
      </c>
      <c r="K97" s="162">
        <f t="shared" si="0"/>
        <v>0.69263661679755872</v>
      </c>
      <c r="L97" s="162">
        <f t="shared" si="0"/>
        <v>0.63476947273407058</v>
      </c>
      <c r="M97" s="162">
        <f t="shared" si="0"/>
        <v>0.20239427839244961</v>
      </c>
      <c r="N97" s="59"/>
      <c r="O97" s="31"/>
    </row>
    <row r="98" spans="1:15" x14ac:dyDescent="0.2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0.74674979080883186</v>
      </c>
      <c r="K98" s="178">
        <f t="shared" si="0"/>
        <v>0.61464245444107435</v>
      </c>
      <c r="L98" s="178">
        <f t="shared" si="0"/>
        <v>0.54209139005445162</v>
      </c>
      <c r="M98" s="178">
        <f t="shared" si="0"/>
        <v>0</v>
      </c>
      <c r="N98" s="59"/>
      <c r="O98" s="31"/>
    </row>
    <row r="99" spans="1:15" x14ac:dyDescent="0.2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25">
      <c r="A100" s="31"/>
      <c r="B100" s="31"/>
      <c r="C100" s="101" t="s">
        <v>655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2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2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2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567</v>
      </c>
    </row>
    <row r="105" spans="1:15" x14ac:dyDescent="0.2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0.97204847061114263</v>
      </c>
      <c r="K105" s="134">
        <f t="shared" si="1"/>
        <v>0.95746762541950192</v>
      </c>
      <c r="L105" s="134">
        <f t="shared" si="1"/>
        <v>0.94946007741047034</v>
      </c>
      <c r="M105" s="134">
        <f t="shared" si="1"/>
        <v>0.88962880039416692</v>
      </c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0.9041971063968407</v>
      </c>
      <c r="K106" s="135">
        <f t="shared" si="1"/>
        <v>0.85422176726224053</v>
      </c>
      <c r="L106" s="135">
        <f t="shared" si="1"/>
        <v>0.82677617531415715</v>
      </c>
      <c r="M106" s="135">
        <f t="shared" si="1"/>
        <v>0.6217065568903769</v>
      </c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0.83071469411791954</v>
      </c>
      <c r="K107" s="135">
        <f t="shared" si="1"/>
        <v>0.74240743894246108</v>
      </c>
      <c r="L107" s="135">
        <f t="shared" si="1"/>
        <v>0.69391062164076667</v>
      </c>
      <c r="M107" s="135">
        <f t="shared" si="1"/>
        <v>0.33154919625636325</v>
      </c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0.79800618415081526</v>
      </c>
      <c r="K108" s="135">
        <f t="shared" si="1"/>
        <v>0.69263661679755872</v>
      </c>
      <c r="L108" s="135">
        <f t="shared" si="1"/>
        <v>0.63476947273407058</v>
      </c>
      <c r="M108" s="135">
        <f t="shared" si="1"/>
        <v>0.20239427839244961</v>
      </c>
      <c r="N108" s="59"/>
      <c r="O108" s="31"/>
    </row>
    <row r="109" spans="1:15" x14ac:dyDescent="0.2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0.74674979080883186</v>
      </c>
      <c r="K109" s="177">
        <f t="shared" si="1"/>
        <v>0.61464245444107435</v>
      </c>
      <c r="L109" s="177">
        <f t="shared" si="1"/>
        <v>0.54209139005445162</v>
      </c>
      <c r="M109" s="177">
        <f t="shared" si="1"/>
        <v>0</v>
      </c>
      <c r="N109" s="59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2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2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2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0" width="40.85546875" customWidth="1"/>
    <col min="11" max="11" width="2.855468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723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673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708</v>
      </c>
      <c r="D15" s="101"/>
      <c r="E15" s="101"/>
      <c r="F15" s="101"/>
      <c r="G15" s="101"/>
      <c r="H15" s="101"/>
      <c r="I15" s="101"/>
      <c r="J15" s="101"/>
    </row>
    <row r="16" spans="1:11" x14ac:dyDescent="0.2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2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0.15107386798257058</v>
      </c>
      <c r="I18" s="59"/>
      <c r="J18" s="31"/>
    </row>
    <row r="19" spans="1:10" x14ac:dyDescent="0.2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0.20852739862574196</v>
      </c>
      <c r="I19" s="59"/>
      <c r="J19" s="31"/>
    </row>
    <row r="20" spans="1:10" x14ac:dyDescent="0.2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0.11096916059114506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0.3208845129612844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2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2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709</v>
      </c>
      <c r="D25" s="101"/>
      <c r="E25" s="101"/>
      <c r="F25" s="101"/>
      <c r="G25" s="101"/>
      <c r="H25" s="101"/>
      <c r="I25" s="101"/>
      <c r="J25" s="101"/>
    </row>
    <row r="26" spans="1:10" x14ac:dyDescent="0.2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0.87877525358456221</v>
      </c>
      <c r="I27" s="59"/>
      <c r="J27" s="31"/>
    </row>
    <row r="28" spans="1:10" x14ac:dyDescent="0.2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0.25344367828594438</v>
      </c>
      <c r="I28" s="59"/>
      <c r="J28" s="31"/>
    </row>
    <row r="29" spans="1:10" x14ac:dyDescent="0.2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0.70212448012835293</v>
      </c>
      <c r="I30" s="59"/>
      <c r="J30" s="31"/>
    </row>
    <row r="31" spans="1:10" x14ac:dyDescent="0.2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0.47741361459931092</v>
      </c>
      <c r="I31" s="59"/>
      <c r="J31" s="31"/>
    </row>
    <row r="32" spans="1:10" x14ac:dyDescent="0.2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25">
      <c r="A33" s="31"/>
      <c r="B33" s="31"/>
      <c r="C33" s="101" t="s">
        <v>707</v>
      </c>
      <c r="D33" s="101"/>
      <c r="E33" s="101"/>
      <c r="F33" s="101"/>
      <c r="G33" s="101"/>
      <c r="H33" s="101"/>
      <c r="I33" s="101"/>
      <c r="J33" s="101"/>
    </row>
    <row r="34" spans="1:10" x14ac:dyDescent="0.2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2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2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0.33436998050289635</v>
      </c>
      <c r="I36" s="107" t="s">
        <v>314</v>
      </c>
      <c r="J36" s="103" t="s">
        <v>589</v>
      </c>
    </row>
    <row r="37" spans="1:10" x14ac:dyDescent="0.2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0.59346610937304844</v>
      </c>
      <c r="I37" s="107" t="s">
        <v>314</v>
      </c>
      <c r="J37" s="103" t="s">
        <v>590</v>
      </c>
    </row>
    <row r="38" spans="1:10" x14ac:dyDescent="0.2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0.36518629811482933</v>
      </c>
      <c r="I38" s="107" t="s">
        <v>314</v>
      </c>
      <c r="J38" s="103" t="s">
        <v>591</v>
      </c>
    </row>
    <row r="39" spans="1:10" x14ac:dyDescent="0.2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0.23212848032554201</v>
      </c>
      <c r="I39" s="107" t="s">
        <v>314</v>
      </c>
      <c r="J39" s="103" t="s">
        <v>592</v>
      </c>
    </row>
    <row r="40" spans="1:10" x14ac:dyDescent="0.2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2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2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2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2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9" activePane="bottomRight" state="frozenSplit"/>
      <selection pane="topRight"/>
      <selection pane="bottomLeft"/>
      <selection pane="bottomRight" activeCell="H20" sqref="H20:H23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0" width="40.85546875" customWidth="1"/>
    <col min="11" max="11" width="2.855468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NGED South Wales - [enter data version name]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662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674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622</v>
      </c>
      <c r="D15" s="101"/>
      <c r="E15" s="101"/>
      <c r="F15" s="101"/>
      <c r="G15" s="101"/>
      <c r="H15" s="102"/>
      <c r="I15" s="102"/>
      <c r="J15" s="101"/>
    </row>
    <row r="16" spans="1:11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100"/>
      <c r="D17" s="100" t="s">
        <v>712</v>
      </c>
      <c r="E17" s="31"/>
      <c r="F17" s="31"/>
      <c r="G17" s="31"/>
      <c r="H17" s="59"/>
      <c r="I17" s="59"/>
      <c r="J17" s="31"/>
    </row>
    <row r="18" spans="1:10" x14ac:dyDescent="0.2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2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2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0.33436998050289635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0.59346610937304844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0.36518629811482933</v>
      </c>
      <c r="I22" s="59"/>
      <c r="J22" s="31"/>
    </row>
    <row r="23" spans="1:10" x14ac:dyDescent="0.2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0.23212848032554201</v>
      </c>
      <c r="I23" s="59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623</v>
      </c>
      <c r="D25" s="101"/>
      <c r="E25" s="101"/>
      <c r="F25" s="101"/>
      <c r="G25" s="101"/>
      <c r="H25" s="102"/>
      <c r="I25" s="102"/>
      <c r="J25" s="101"/>
    </row>
    <row r="26" spans="1:10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100"/>
      <c r="D27" s="100" t="s">
        <v>608</v>
      </c>
      <c r="E27" s="31"/>
      <c r="F27" s="31"/>
      <c r="G27" s="31"/>
      <c r="H27" s="59"/>
      <c r="I27" s="59"/>
      <c r="J27" s="31"/>
    </row>
    <row r="28" spans="1:10" x14ac:dyDescent="0.25">
      <c r="A28" s="31"/>
      <c r="B28" s="31"/>
      <c r="C28" s="100"/>
      <c r="D28" s="100" t="s">
        <v>693</v>
      </c>
      <c r="E28" s="31"/>
      <c r="F28" s="31"/>
      <c r="G28" s="31"/>
      <c r="H28" s="59"/>
      <c r="I28" s="59"/>
      <c r="J28" s="31"/>
    </row>
    <row r="29" spans="1:10" x14ac:dyDescent="0.2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2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0.97204847061114263</v>
      </c>
      <c r="I31" s="59"/>
      <c r="J31" s="31"/>
    </row>
    <row r="32" spans="1:10" x14ac:dyDescent="0.2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0.95746762541950192</v>
      </c>
      <c r="I32" s="59"/>
      <c r="J32" s="31"/>
    </row>
    <row r="33" spans="1:10" x14ac:dyDescent="0.2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0.94946007741047034</v>
      </c>
      <c r="I33" s="59"/>
      <c r="J33" s="31"/>
    </row>
    <row r="34" spans="1:10" x14ac:dyDescent="0.2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0.88962880039416692</v>
      </c>
      <c r="I34" s="59"/>
      <c r="J34" s="31"/>
    </row>
    <row r="35" spans="1:10" x14ac:dyDescent="0.2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2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2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0.9041971063968407</v>
      </c>
      <c r="I37" s="59"/>
      <c r="J37" s="31"/>
    </row>
    <row r="38" spans="1:10" x14ac:dyDescent="0.2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0.85422176726224053</v>
      </c>
      <c r="I38" s="59"/>
      <c r="J38" s="31"/>
    </row>
    <row r="39" spans="1:10" x14ac:dyDescent="0.2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0.82677617531415715</v>
      </c>
      <c r="I39" s="59"/>
      <c r="J39" s="31"/>
    </row>
    <row r="40" spans="1:10" x14ac:dyDescent="0.2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0.6217065568903769</v>
      </c>
      <c r="I40" s="59"/>
      <c r="J40" s="31"/>
    </row>
    <row r="41" spans="1:10" x14ac:dyDescent="0.2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2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2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0.83071469411791954</v>
      </c>
      <c r="I43" s="59"/>
      <c r="J43" s="31"/>
    </row>
    <row r="44" spans="1:10" x14ac:dyDescent="0.2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0.74240743894246108</v>
      </c>
      <c r="I44" s="59"/>
      <c r="J44" s="31"/>
    </row>
    <row r="45" spans="1:10" x14ac:dyDescent="0.2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0.69391062164076667</v>
      </c>
      <c r="I45" s="59"/>
      <c r="J45" s="31"/>
    </row>
    <row r="46" spans="1:10" x14ac:dyDescent="0.2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0.33154919625636325</v>
      </c>
      <c r="I46" s="59"/>
      <c r="J46" s="31"/>
    </row>
    <row r="47" spans="1:10" x14ac:dyDescent="0.2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2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2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0.79800618415081526</v>
      </c>
      <c r="I49" s="59"/>
      <c r="J49" s="31"/>
    </row>
    <row r="50" spans="1:10" x14ac:dyDescent="0.2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0.69263661679755872</v>
      </c>
      <c r="I50" s="59"/>
      <c r="J50" s="31"/>
    </row>
    <row r="51" spans="1:10" x14ac:dyDescent="0.2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0.63476947273407058</v>
      </c>
      <c r="I51" s="59"/>
      <c r="J51" s="31"/>
    </row>
    <row r="52" spans="1:10" x14ac:dyDescent="0.2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0.20239427839244961</v>
      </c>
      <c r="I52" s="59"/>
      <c r="J52" s="31"/>
    </row>
    <row r="53" spans="1:10" x14ac:dyDescent="0.2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2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2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0.74674979080883186</v>
      </c>
      <c r="I55" s="59"/>
      <c r="J55" s="31"/>
    </row>
    <row r="56" spans="1:10" x14ac:dyDescent="0.2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0.61464245444107435</v>
      </c>
      <c r="I56" s="59"/>
      <c r="J56" s="31"/>
    </row>
    <row r="57" spans="1:10" x14ac:dyDescent="0.2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0.54209139005445162</v>
      </c>
      <c r="I57" s="59"/>
      <c r="J57" s="31"/>
    </row>
    <row r="58" spans="1:10" x14ac:dyDescent="0.2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2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8" ma:contentTypeDescription="Create a new document." ma:contentTypeScope="" ma:versionID="e1d8423f53ac4c8d2986e8061fdb5b45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57702440390c1dc59e45f9fc1173653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376DF6-0BFA-4D95-B80A-A7318B11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2024-12-12T13:27:49Z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