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Updated Residual Bands\"/>
    </mc:Choice>
  </mc:AlternateContent>
  <bookViews>
    <workbookView xWindow="28680" yWindow="-120" windowWidth="29040" windowHeight="15840" tabRatio="862" activeTab="1"/>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charges'!$A$10:$P$223</definedName>
    <definedName name="_xlnm._FilterDatabase" localSheetId="3" hidden="1">'Annex 2a Import'!$A$4:$H$250</definedName>
    <definedName name="_xlnm._FilterDatabase" localSheetId="4" hidden="1">'Annex 2b Export'!$A$4:$H$250</definedName>
    <definedName name="_xlnm._FilterDatabase" localSheetId="6" hidden="1">'Annex 4 LDNO charges'!$A$13:$J$203</definedName>
    <definedName name="_xlnm._FilterDatabase" localSheetId="10" hidden="1">'Nodal prices'!$A$3:$D$429</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charges'!$A$2:$P$223</definedName>
    <definedName name="_xlnm.Print_Area" localSheetId="3">'Annex 2a Import'!$A$2:$H$217</definedName>
    <definedName name="_xlnm.Print_Area" localSheetId="4">'Annex 2b Export'!$A$2:$H$181</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4"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E5" i="13"/>
  <c r="G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7" i="13" l="1"/>
  <c r="G7" i="13"/>
  <c r="H7" i="13"/>
  <c r="F7" i="13"/>
  <c r="F7" i="14"/>
  <c r="E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E9" i="13" l="1"/>
  <c r="F9" i="13"/>
  <c r="G9" i="13"/>
  <c r="H9" i="13"/>
  <c r="F9" i="14"/>
  <c r="E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E11" i="13"/>
  <c r="F11" i="13"/>
  <c r="G11" i="13"/>
  <c r="H11" i="13"/>
  <c r="A12" i="14" a="1"/>
  <c r="A12" i="14" s="1"/>
  <c r="B12" i="14" s="1"/>
  <c r="F11" i="14"/>
  <c r="E11" i="14"/>
  <c r="G11" i="14"/>
  <c r="H11" i="14"/>
  <c r="C11" i="14"/>
  <c r="D11" i="14"/>
  <c r="B11" i="14"/>
  <c r="B11" i="13"/>
  <c r="C11" i="13"/>
  <c r="D11" i="13"/>
  <c r="A13" i="13" l="1" a="1"/>
  <c r="A13" i="13" s="1"/>
  <c r="A14" i="13" s="1" a="1"/>
  <c r="A14" i="13" s="1"/>
  <c r="B12" i="13"/>
  <c r="C12" i="13"/>
  <c r="E12" i="13"/>
  <c r="F12" i="13"/>
  <c r="G12" i="13"/>
  <c r="H12" i="13"/>
  <c r="D12" i="14"/>
  <c r="A13" i="14" a="1"/>
  <c r="A13" i="14" s="1"/>
  <c r="B13" i="14" s="1"/>
  <c r="C12" i="14"/>
  <c r="E12" i="14"/>
  <c r="F12" i="14"/>
  <c r="G12" i="14"/>
  <c r="H12" i="14"/>
  <c r="E14" i="13" l="1"/>
  <c r="F14" i="13"/>
  <c r="G14" i="13"/>
  <c r="H14" i="13"/>
  <c r="B13" i="13"/>
  <c r="C13" i="13"/>
  <c r="D13" i="13"/>
  <c r="E13" i="13"/>
  <c r="F13" i="13"/>
  <c r="G13" i="13"/>
  <c r="H13" i="13"/>
  <c r="F13" i="14"/>
  <c r="E13" i="14"/>
  <c r="G13" i="14"/>
  <c r="H13" i="14"/>
  <c r="A14" i="14" a="1"/>
  <c r="A14" i="14" s="1"/>
  <c r="D13" i="14"/>
  <c r="C13" i="14"/>
  <c r="C14" i="13"/>
  <c r="D14" i="13"/>
  <c r="A15" i="13" a="1"/>
  <c r="A15" i="13" s="1"/>
  <c r="B14" i="13"/>
  <c r="E15" i="13" l="1"/>
  <c r="H15" i="13"/>
  <c r="F15" i="13"/>
  <c r="G15" i="13"/>
  <c r="E14" i="14"/>
  <c r="F14" i="14"/>
  <c r="G14" i="14"/>
  <c r="H14" i="14"/>
  <c r="A15" i="14" a="1"/>
  <c r="A15" i="14" s="1"/>
  <c r="D14" i="14"/>
  <c r="C14" i="14"/>
  <c r="B14" i="14"/>
  <c r="C15" i="13"/>
  <c r="D15" i="13"/>
  <c r="A16" i="13" a="1"/>
  <c r="A16" i="13" s="1"/>
  <c r="B15" i="13"/>
  <c r="E16" i="13" l="1"/>
  <c r="F16" i="13"/>
  <c r="G16" i="13"/>
  <c r="H16" i="13"/>
  <c r="F15" i="14"/>
  <c r="E15" i="14"/>
  <c r="G15" i="14"/>
  <c r="H15" i="14"/>
  <c r="B15" i="14"/>
  <c r="D15" i="14"/>
  <c r="C15" i="14"/>
  <c r="A16" i="14" a="1"/>
  <c r="A16" i="14" s="1"/>
  <c r="B16" i="13"/>
  <c r="C16" i="13"/>
  <c r="D16" i="13"/>
  <c r="A17" i="13" a="1"/>
  <c r="A17" i="13" s="1"/>
  <c r="E17" i="13" l="1"/>
  <c r="H17" i="13"/>
  <c r="F17" i="13"/>
  <c r="G17" i="13"/>
  <c r="E16" i="14"/>
  <c r="F16" i="14"/>
  <c r="G16" i="14"/>
  <c r="H16" i="14"/>
  <c r="C16" i="14"/>
  <c r="B16" i="14"/>
  <c r="D16" i="14"/>
  <c r="A17" i="14" a="1"/>
  <c r="A17" i="14" s="1"/>
  <c r="B17" i="13"/>
  <c r="D17" i="13"/>
  <c r="C17" i="13"/>
  <c r="A18" i="13" a="1"/>
  <c r="A18" i="13" s="1"/>
  <c r="E18" i="13" l="1"/>
  <c r="F18" i="13"/>
  <c r="G18" i="13"/>
  <c r="H18" i="13"/>
  <c r="F17" i="14"/>
  <c r="H17" i="14"/>
  <c r="E17" i="14"/>
  <c r="G17" i="14"/>
  <c r="D17" i="14"/>
  <c r="C17" i="14"/>
  <c r="B17" i="14"/>
  <c r="A18" i="14" a="1"/>
  <c r="A18" i="14" s="1"/>
  <c r="B18" i="13"/>
  <c r="C18" i="13"/>
  <c r="D18" i="13"/>
  <c r="A19" i="13" a="1"/>
  <c r="A19" i="13" s="1"/>
  <c r="E19" i="13" l="1"/>
  <c r="F19" i="13"/>
  <c r="G19" i="13"/>
  <c r="H19" i="13"/>
  <c r="E18" i="14"/>
  <c r="F18" i="14"/>
  <c r="G18" i="14"/>
  <c r="H18" i="14"/>
  <c r="D18" i="14"/>
  <c r="C18" i="14"/>
  <c r="B18" i="14"/>
  <c r="A19" i="14" a="1"/>
  <c r="A19" i="14" s="1"/>
  <c r="B19" i="13"/>
  <c r="C19" i="13"/>
  <c r="D19" i="13"/>
  <c r="A20" i="13" a="1"/>
  <c r="A20" i="13" s="1"/>
  <c r="E20" i="13" l="1"/>
  <c r="F20" i="13"/>
  <c r="G20" i="13"/>
  <c r="H20" i="13"/>
  <c r="F19" i="14"/>
  <c r="E19" i="14"/>
  <c r="G19" i="14"/>
  <c r="H19" i="14"/>
  <c r="B19" i="14"/>
  <c r="D19" i="14"/>
  <c r="C19" i="14"/>
  <c r="A20" i="14" a="1"/>
  <c r="A20" i="14" s="1"/>
  <c r="D20" i="13"/>
  <c r="C20" i="13"/>
  <c r="B20" i="13"/>
  <c r="A21" i="13" a="1"/>
  <c r="A21" i="13" s="1"/>
  <c r="E21" i="13" l="1"/>
  <c r="F21" i="13"/>
  <c r="G21" i="13"/>
  <c r="H21" i="13"/>
  <c r="E20" i="14"/>
  <c r="F20" i="14"/>
  <c r="G20" i="14"/>
  <c r="H20" i="14"/>
  <c r="C20" i="14"/>
  <c r="B20" i="14"/>
  <c r="D20" i="14"/>
  <c r="A21" i="14" a="1"/>
  <c r="A21" i="14" s="1"/>
  <c r="B21" i="13"/>
  <c r="D21" i="13"/>
  <c r="C21" i="13"/>
  <c r="A22" i="13" a="1"/>
  <c r="A22" i="13" s="1"/>
  <c r="E22" i="13" l="1"/>
  <c r="F22" i="13"/>
  <c r="G22" i="13"/>
  <c r="H22" i="13"/>
  <c r="F21" i="14"/>
  <c r="E21" i="14"/>
  <c r="H21" i="14"/>
  <c r="G21" i="14"/>
  <c r="D21" i="14"/>
  <c r="C21" i="14"/>
  <c r="B21" i="14"/>
  <c r="A22" i="14" a="1"/>
  <c r="A22" i="14" s="1"/>
  <c r="C22" i="13"/>
  <c r="D22" i="13"/>
  <c r="B22" i="13"/>
  <c r="A23" i="13" a="1"/>
  <c r="A23" i="13" s="1"/>
  <c r="E23" i="13" l="1"/>
  <c r="G23" i="13"/>
  <c r="H23" i="13"/>
  <c r="F23" i="13"/>
  <c r="E22" i="14"/>
  <c r="F22" i="14"/>
  <c r="G22" i="14"/>
  <c r="H22" i="14"/>
  <c r="D22" i="14"/>
  <c r="C22" i="14"/>
  <c r="B22" i="14"/>
  <c r="A23" i="14" a="1"/>
  <c r="A23" i="14" s="1"/>
  <c r="B23" i="13"/>
  <c r="C23" i="13"/>
  <c r="D23" i="13"/>
  <c r="A24" i="13" a="1"/>
  <c r="A24" i="13" s="1"/>
  <c r="A25" i="13" l="1" a="1"/>
  <c r="A25" i="13" s="1"/>
  <c r="C25" i="13" s="1"/>
  <c r="E24" i="13"/>
  <c r="F24" i="13"/>
  <c r="G24" i="13"/>
  <c r="H24" i="13"/>
  <c r="F23" i="14"/>
  <c r="E23" i="14"/>
  <c r="G23" i="14"/>
  <c r="H23" i="14"/>
  <c r="B23" i="14"/>
  <c r="D23" i="14"/>
  <c r="C23" i="14"/>
  <c r="A24" i="14" a="1"/>
  <c r="A24" i="14" s="1"/>
  <c r="C24" i="13"/>
  <c r="D24" i="13"/>
  <c r="B24" i="13"/>
  <c r="A26" i="13" l="1" a="1"/>
  <c r="A26" i="13" s="1"/>
  <c r="B26" i="13" s="1"/>
  <c r="B25" i="13"/>
  <c r="D25" i="13"/>
  <c r="E25" i="13"/>
  <c r="F25" i="13"/>
  <c r="G25" i="13"/>
  <c r="H25" i="13"/>
  <c r="E24" i="14"/>
  <c r="F24" i="14"/>
  <c r="G24" i="14"/>
  <c r="H24" i="14"/>
  <c r="C24" i="14"/>
  <c r="B24" i="14"/>
  <c r="D24" i="14"/>
  <c r="A25" i="14" a="1"/>
  <c r="A25" i="14" s="1"/>
  <c r="A26" i="14" s="1" a="1"/>
  <c r="A26" i="14" s="1"/>
  <c r="A27" i="13" l="1" a="1"/>
  <c r="A27" i="13" s="1"/>
  <c r="C27" i="13" s="1"/>
  <c r="C26" i="13"/>
  <c r="D26" i="13"/>
  <c r="E26" i="13"/>
  <c r="F26" i="13"/>
  <c r="G26" i="13"/>
  <c r="H26" i="13"/>
  <c r="E26" i="14"/>
  <c r="F26" i="14"/>
  <c r="G26" i="14"/>
  <c r="H26" i="14"/>
  <c r="D25" i="14"/>
  <c r="B25" i="14"/>
  <c r="F25" i="14"/>
  <c r="G25" i="14"/>
  <c r="E25" i="14"/>
  <c r="H25" i="14"/>
  <c r="C25" i="14"/>
  <c r="A27" i="14" a="1"/>
  <c r="A27" i="14" s="1"/>
  <c r="B26" i="14"/>
  <c r="C26" i="14"/>
  <c r="D26" i="14"/>
  <c r="A28" i="13" l="1" a="1"/>
  <c r="A28" i="13" s="1"/>
  <c r="D27" i="13"/>
  <c r="B27" i="13"/>
  <c r="E27" i="13"/>
  <c r="F27" i="13"/>
  <c r="G27" i="13"/>
  <c r="H27" i="13"/>
  <c r="F27" i="14"/>
  <c r="E27" i="14"/>
  <c r="G27" i="14"/>
  <c r="H27" i="14"/>
  <c r="A28" i="14" a="1"/>
  <c r="A28" i="14" s="1"/>
  <c r="C27" i="14"/>
  <c r="D27" i="14"/>
  <c r="B27" i="14"/>
  <c r="E28" i="13" l="1"/>
  <c r="F28" i="13"/>
  <c r="G28" i="13"/>
  <c r="H28" i="13"/>
  <c r="D28" i="13"/>
  <c r="B28" i="13"/>
  <c r="A29" i="13" a="1"/>
  <c r="A29" i="13" s="1"/>
  <c r="C28" i="13"/>
  <c r="E28" i="14"/>
  <c r="F28" i="14"/>
  <c r="G28" i="14"/>
  <c r="H28" i="14"/>
  <c r="A29" i="14" a="1"/>
  <c r="A29" i="14" s="1"/>
  <c r="D28" i="14"/>
  <c r="B28" i="14"/>
  <c r="C28" i="14"/>
  <c r="E29" i="13" l="1"/>
  <c r="F29" i="13"/>
  <c r="G29" i="13"/>
  <c r="H29" i="13"/>
  <c r="B29" i="13"/>
  <c r="D29" i="13"/>
  <c r="A30" i="13" a="1"/>
  <c r="A30" i="13" s="1"/>
  <c r="C29" i="13"/>
  <c r="F29" i="14"/>
  <c r="H29" i="14"/>
  <c r="E29" i="14"/>
  <c r="G29" i="14"/>
  <c r="A30" i="14" a="1"/>
  <c r="A30" i="14" s="1"/>
  <c r="B29" i="14"/>
  <c r="C29" i="14"/>
  <c r="D29" i="14"/>
  <c r="E30" i="13" l="1"/>
  <c r="F30" i="13"/>
  <c r="G30" i="13"/>
  <c r="H30" i="13"/>
  <c r="A31" i="13" a="1"/>
  <c r="A31" i="13" s="1"/>
  <c r="B30" i="13"/>
  <c r="D30" i="13"/>
  <c r="C30" i="13"/>
  <c r="E30" i="14"/>
  <c r="F30" i="14"/>
  <c r="G30" i="14"/>
  <c r="H30" i="14"/>
  <c r="B30" i="14"/>
  <c r="C30" i="14"/>
  <c r="D30" i="14"/>
  <c r="A31" i="14" a="1"/>
  <c r="A31" i="14" s="1"/>
  <c r="E31" i="13" l="1"/>
  <c r="F31" i="13"/>
  <c r="H31" i="13"/>
  <c r="G31" i="13"/>
  <c r="A32" i="13" a="1"/>
  <c r="A32" i="13" s="1"/>
  <c r="A33" i="13" s="1" a="1"/>
  <c r="A33" i="13" s="1"/>
  <c r="D31" i="13"/>
  <c r="C31" i="13"/>
  <c r="B31" i="13"/>
  <c r="F31" i="14"/>
  <c r="E31" i="14"/>
  <c r="G31" i="14"/>
  <c r="H31" i="14"/>
  <c r="A32" i="14" a="1"/>
  <c r="A32" i="14" s="1"/>
  <c r="C31" i="14"/>
  <c r="D31" i="14"/>
  <c r="B31" i="14"/>
  <c r="E33" i="13" l="1"/>
  <c r="H33" i="13"/>
  <c r="F33" i="13"/>
  <c r="G33" i="13"/>
  <c r="C32" i="13"/>
  <c r="E32" i="13"/>
  <c r="F32" i="13"/>
  <c r="G32" i="13"/>
  <c r="H32" i="13"/>
  <c r="B32" i="13"/>
  <c r="D32" i="13"/>
  <c r="E32" i="14"/>
  <c r="F32" i="14"/>
  <c r="G32" i="14"/>
  <c r="H32" i="14"/>
  <c r="A33" i="14" a="1"/>
  <c r="A33" i="14" s="1"/>
  <c r="D32" i="14"/>
  <c r="B32" i="14"/>
  <c r="C32" i="14"/>
  <c r="B33" i="13"/>
  <c r="C33" i="13"/>
  <c r="D33" i="13"/>
  <c r="A34" i="13" a="1"/>
  <c r="A34" i="13" s="1"/>
  <c r="E34" i="13" l="1"/>
  <c r="F34" i="13"/>
  <c r="G34" i="13"/>
  <c r="H34" i="13"/>
  <c r="F33" i="14"/>
  <c r="E33" i="14"/>
  <c r="H33" i="14"/>
  <c r="G33" i="14"/>
  <c r="A34" i="14" a="1"/>
  <c r="A34" i="14" s="1"/>
  <c r="B33" i="14"/>
  <c r="C33" i="14"/>
  <c r="D33" i="14"/>
  <c r="C34" i="13"/>
  <c r="D34" i="13"/>
  <c r="B34" i="13"/>
  <c r="A35" i="13" a="1"/>
  <c r="A35" i="13" s="1"/>
  <c r="E35" i="13" l="1"/>
  <c r="F35" i="13"/>
  <c r="G35" i="13"/>
  <c r="H35" i="13"/>
  <c r="E34" i="14"/>
  <c r="F34" i="14"/>
  <c r="G34" i="14"/>
  <c r="H34" i="14"/>
  <c r="A35" i="14" a="1"/>
  <c r="A35" i="14" s="1"/>
  <c r="B34" i="14"/>
  <c r="C34" i="14"/>
  <c r="D34" i="14"/>
  <c r="B35" i="13"/>
  <c r="C35" i="13"/>
  <c r="D35" i="13"/>
  <c r="A36" i="13" a="1"/>
  <c r="A36" i="13" s="1"/>
  <c r="E36" i="13" l="1"/>
  <c r="F36" i="13"/>
  <c r="G36" i="13"/>
  <c r="H36" i="13"/>
  <c r="F35" i="14"/>
  <c r="E35" i="14"/>
  <c r="G35" i="14"/>
  <c r="H35" i="14"/>
  <c r="A36" i="14" a="1"/>
  <c r="A36" i="14" s="1"/>
  <c r="C35" i="14"/>
  <c r="D35" i="14"/>
  <c r="B35" i="14"/>
  <c r="D36" i="13"/>
  <c r="C36" i="13"/>
  <c r="B36" i="13"/>
  <c r="A37" i="13" a="1"/>
  <c r="A37" i="13" s="1"/>
  <c r="A38" i="13" l="1" a="1"/>
  <c r="A38" i="13" s="1"/>
  <c r="C38" i="13" s="1"/>
  <c r="E37" i="13"/>
  <c r="G37" i="13"/>
  <c r="F37" i="13"/>
  <c r="H37" i="13"/>
  <c r="E36" i="14"/>
  <c r="F36" i="14"/>
  <c r="G36" i="14"/>
  <c r="H36" i="14"/>
  <c r="A37" i="14" a="1"/>
  <c r="A37" i="14" s="1"/>
  <c r="D36" i="14"/>
  <c r="B36" i="14"/>
  <c r="C36" i="14"/>
  <c r="C37" i="13"/>
  <c r="B37" i="13"/>
  <c r="D37" i="13"/>
  <c r="D38" i="13" l="1"/>
  <c r="B38" i="13"/>
  <c r="A39" i="13" a="1"/>
  <c r="A39" i="13" s="1"/>
  <c r="B39" i="13" s="1"/>
  <c r="E38" i="13"/>
  <c r="F38" i="13"/>
  <c r="G38" i="13"/>
  <c r="H38" i="13"/>
  <c r="F37" i="14"/>
  <c r="E37" i="14"/>
  <c r="H37" i="14"/>
  <c r="G37" i="14"/>
  <c r="A38" i="14" a="1"/>
  <c r="A38" i="14" s="1"/>
  <c r="B37" i="14"/>
  <c r="C37" i="14"/>
  <c r="D37" i="14"/>
  <c r="C39" i="13" l="1"/>
  <c r="D39" i="13"/>
  <c r="E39" i="13"/>
  <c r="G39" i="13"/>
  <c r="H39" i="13"/>
  <c r="F39" i="13"/>
  <c r="A40" i="13" a="1"/>
  <c r="A40" i="13" s="1"/>
  <c r="E38" i="14"/>
  <c r="F38" i="14"/>
  <c r="G38" i="14"/>
  <c r="H38" i="14"/>
  <c r="A39" i="14" a="1"/>
  <c r="A39" i="14" s="1"/>
  <c r="B38" i="14"/>
  <c r="C38" i="14"/>
  <c r="D38" i="14"/>
  <c r="E40" i="13" l="1"/>
  <c r="F40" i="13"/>
  <c r="G40" i="13"/>
  <c r="H40" i="13"/>
  <c r="C40" i="13"/>
  <c r="B40" i="13"/>
  <c r="D40" i="13"/>
  <c r="A41" i="13" a="1"/>
  <c r="A41" i="13" s="1"/>
  <c r="F39" i="14"/>
  <c r="E39" i="14"/>
  <c r="G39" i="14"/>
  <c r="H39" i="14"/>
  <c r="A40" i="14" a="1"/>
  <c r="A40" i="14" s="1"/>
  <c r="C39" i="14"/>
  <c r="D39" i="14"/>
  <c r="B39" i="14"/>
  <c r="D41" i="13" l="1"/>
  <c r="E41" i="13"/>
  <c r="F41" i="13"/>
  <c r="G41" i="13"/>
  <c r="H41" i="13"/>
  <c r="B41" i="13"/>
  <c r="C41" i="13"/>
  <c r="A42" i="13" a="1"/>
  <c r="A42" i="13" s="1"/>
  <c r="D42" i="13" s="1"/>
  <c r="E40" i="14"/>
  <c r="F40" i="14"/>
  <c r="G40" i="14"/>
  <c r="H40" i="14"/>
  <c r="A41" i="14" a="1"/>
  <c r="A41" i="14" s="1"/>
  <c r="D40" i="14"/>
  <c r="B40" i="14"/>
  <c r="C40" i="14"/>
  <c r="A43" i="13" l="1" a="1"/>
  <c r="A43" i="13" s="1"/>
  <c r="A44" i="13" s="1" a="1"/>
  <c r="A44" i="13" s="1"/>
  <c r="E42" i="13"/>
  <c r="F42" i="13"/>
  <c r="G42" i="13"/>
  <c r="H42" i="13"/>
  <c r="B42" i="13"/>
  <c r="C42" i="13"/>
  <c r="F41" i="14"/>
  <c r="E41" i="14"/>
  <c r="G41" i="14"/>
  <c r="H41" i="14"/>
  <c r="A42" i="14" a="1"/>
  <c r="A42" i="14" s="1"/>
  <c r="B41" i="14"/>
  <c r="C41" i="14"/>
  <c r="D41" i="14"/>
  <c r="E44" i="13" l="1"/>
  <c r="F44" i="13"/>
  <c r="G44" i="13"/>
  <c r="H44" i="13"/>
  <c r="D43" i="13"/>
  <c r="B43" i="13"/>
  <c r="C43" i="13"/>
  <c r="E43" i="13"/>
  <c r="F43" i="13"/>
  <c r="G43" i="13"/>
  <c r="H43" i="13"/>
  <c r="E42" i="14"/>
  <c r="F42" i="14"/>
  <c r="G42" i="14"/>
  <c r="H42" i="14"/>
  <c r="A43" i="14" a="1"/>
  <c r="A43" i="14" s="1"/>
  <c r="C42" i="14"/>
  <c r="B42" i="14"/>
  <c r="D42" i="14"/>
  <c r="B44" i="13"/>
  <c r="A45" i="13" a="1"/>
  <c r="A45" i="13" s="1"/>
  <c r="C44" i="13"/>
  <c r="D44" i="13"/>
  <c r="C45" i="13" l="1"/>
  <c r="E45" i="13"/>
  <c r="F45" i="13"/>
  <c r="G45" i="13"/>
  <c r="H45" i="13"/>
  <c r="F43" i="14"/>
  <c r="E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E47" i="13"/>
  <c r="F47" i="13"/>
  <c r="H47" i="13"/>
  <c r="G47" i="13"/>
  <c r="F45" i="14"/>
  <c r="H45" i="14"/>
  <c r="E45" i="14"/>
  <c r="G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E49" i="13" l="1"/>
  <c r="H49" i="13"/>
  <c r="F49" i="13"/>
  <c r="G49" i="13"/>
  <c r="F47" i="14"/>
  <c r="E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E51" i="13"/>
  <c r="F51" i="13"/>
  <c r="G51" i="13"/>
  <c r="H51" i="13"/>
  <c r="F49" i="14"/>
  <c r="E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E53" i="13" l="1"/>
  <c r="F53" i="13"/>
  <c r="G53" i="13"/>
  <c r="H53" i="13"/>
  <c r="F51" i="14"/>
  <c r="E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C55" i="13" l="1"/>
  <c r="E55" i="13"/>
  <c r="G55" i="13"/>
  <c r="H55" i="13"/>
  <c r="F55" i="13"/>
  <c r="F53" i="14"/>
  <c r="H53" i="14"/>
  <c r="E53" i="14"/>
  <c r="G53" i="14"/>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E57" i="13"/>
  <c r="F57" i="13"/>
  <c r="G57" i="13"/>
  <c r="H57" i="13"/>
  <c r="F55" i="14"/>
  <c r="E55" i="14"/>
  <c r="G55" i="14"/>
  <c r="H55" i="14"/>
  <c r="D57" i="13"/>
  <c r="A56" i="14" a="1"/>
  <c r="A56" i="14" s="1"/>
  <c r="C55" i="14"/>
  <c r="D55" i="14"/>
  <c r="B55" i="14"/>
  <c r="B57" i="13"/>
  <c r="A58" i="13" a="1"/>
  <c r="A58" i="13" s="1"/>
  <c r="C58" i="13" l="1"/>
  <c r="E58" i="13"/>
  <c r="F58" i="13"/>
  <c r="G58" i="13"/>
  <c r="H58" i="13"/>
  <c r="E56" i="14"/>
  <c r="F56" i="14"/>
  <c r="G56" i="14"/>
  <c r="H56" i="14"/>
  <c r="D58" i="13"/>
  <c r="A57" i="14" a="1"/>
  <c r="A57" i="14" s="1"/>
  <c r="D56" i="14"/>
  <c r="B56" i="14"/>
  <c r="C56" i="14"/>
  <c r="B58" i="13"/>
  <c r="A59" i="13" a="1"/>
  <c r="A59" i="13" s="1"/>
  <c r="D59" i="13" l="1"/>
  <c r="E59" i="13"/>
  <c r="F59" i="13"/>
  <c r="G59" i="13"/>
  <c r="H59" i="13"/>
  <c r="F57" i="14"/>
  <c r="E57" i="14"/>
  <c r="G57" i="14"/>
  <c r="H57" i="14"/>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E61" i="13"/>
  <c r="F61" i="13"/>
  <c r="G61" i="13"/>
  <c r="H61" i="13"/>
  <c r="F59" i="14"/>
  <c r="E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E63" i="13"/>
  <c r="F63" i="13"/>
  <c r="H63" i="13"/>
  <c r="G63" i="13"/>
  <c r="F61" i="14"/>
  <c r="E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E65" i="13" l="1"/>
  <c r="H65" i="13"/>
  <c r="G65" i="13"/>
  <c r="F65" i="13"/>
  <c r="F63" i="14"/>
  <c r="E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E67" i="13"/>
  <c r="F67" i="13"/>
  <c r="G67" i="13"/>
  <c r="H67" i="13"/>
  <c r="F65" i="14"/>
  <c r="H65" i="14"/>
  <c r="E65" i="14"/>
  <c r="G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E69" i="13" l="1"/>
  <c r="G69" i="13"/>
  <c r="F69" i="13"/>
  <c r="H69" i="13"/>
  <c r="F67" i="14"/>
  <c r="E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E71" i="13"/>
  <c r="G71" i="13"/>
  <c r="H71" i="13"/>
  <c r="F71" i="13"/>
  <c r="F69" i="14"/>
  <c r="G69" i="14"/>
  <c r="E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C73" i="13" l="1"/>
  <c r="E73" i="13"/>
  <c r="F73" i="13"/>
  <c r="G73" i="13"/>
  <c r="H73" i="13"/>
  <c r="F71" i="14"/>
  <c r="E71" i="14"/>
  <c r="G71" i="14"/>
  <c r="H71" i="14"/>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F73" i="14"/>
  <c r="H73" i="14"/>
  <c r="E73" i="14"/>
  <c r="G73" i="14"/>
  <c r="B75" i="13"/>
  <c r="A74" i="14" a="1"/>
  <c r="A74" i="14" s="1"/>
  <c r="B73" i="14"/>
  <c r="C73" i="14"/>
  <c r="D73" i="14"/>
  <c r="A76" i="13" a="1"/>
  <c r="A76" i="13" s="1"/>
  <c r="C75" i="13"/>
  <c r="E76" i="13" l="1"/>
  <c r="F76" i="13"/>
  <c r="G76" i="13"/>
  <c r="H76" i="13"/>
  <c r="E74" i="14"/>
  <c r="F74" i="14"/>
  <c r="G74" i="14"/>
  <c r="H74" i="14"/>
  <c r="A75" i="14" a="1"/>
  <c r="A75" i="14" s="1"/>
  <c r="B74" i="14"/>
  <c r="C74" i="14"/>
  <c r="D74" i="14"/>
  <c r="C76" i="13"/>
  <c r="B76" i="13"/>
  <c r="A77" i="13" a="1"/>
  <c r="A77" i="13" s="1"/>
  <c r="D76" i="13"/>
  <c r="C77" i="13" l="1"/>
  <c r="E77" i="13"/>
  <c r="F77" i="13"/>
  <c r="G77" i="13"/>
  <c r="H77" i="13"/>
  <c r="F75" i="14"/>
  <c r="E75" i="14"/>
  <c r="G75" i="14"/>
  <c r="H75" i="14"/>
  <c r="B77" i="13"/>
  <c r="A76" i="14" a="1"/>
  <c r="A76" i="14" s="1"/>
  <c r="C75" i="14"/>
  <c r="D75" i="14"/>
  <c r="B75" i="14"/>
  <c r="A78" i="13" a="1"/>
  <c r="A78" i="13" s="1"/>
  <c r="D77" i="13"/>
  <c r="C78" i="13" l="1"/>
  <c r="E78" i="13"/>
  <c r="F78" i="13"/>
  <c r="G78" i="13"/>
  <c r="H78" i="13"/>
  <c r="E76" i="14"/>
  <c r="F76" i="14"/>
  <c r="G76" i="14"/>
  <c r="H76" i="14"/>
  <c r="B78" i="13"/>
  <c r="A77" i="14" a="1"/>
  <c r="A77" i="14" s="1"/>
  <c r="C76" i="14"/>
  <c r="D76" i="14"/>
  <c r="B76" i="14"/>
  <c r="A79" i="13" a="1"/>
  <c r="A79" i="13" s="1"/>
  <c r="D78" i="13"/>
  <c r="C79" i="13" l="1"/>
  <c r="E79" i="13"/>
  <c r="F79" i="13"/>
  <c r="H79" i="13"/>
  <c r="G79" i="13"/>
  <c r="F77" i="14"/>
  <c r="H77" i="14"/>
  <c r="E77" i="14"/>
  <c r="G77" i="14"/>
  <c r="A78" i="14" a="1"/>
  <c r="A78" i="14" s="1"/>
  <c r="B77" i="14"/>
  <c r="C77" i="14"/>
  <c r="D77" i="14"/>
  <c r="B79" i="13"/>
  <c r="A80" i="13" a="1"/>
  <c r="A80" i="13" s="1"/>
  <c r="D79" i="13"/>
  <c r="E80" i="13" l="1"/>
  <c r="F80" i="13"/>
  <c r="G80" i="13"/>
  <c r="H80" i="13"/>
  <c r="E78" i="14"/>
  <c r="F78" i="14"/>
  <c r="G78" i="14"/>
  <c r="H78" i="14"/>
  <c r="B80" i="13"/>
  <c r="A79" i="14" a="1"/>
  <c r="A79" i="14" s="1"/>
  <c r="C78" i="14"/>
  <c r="B78" i="14"/>
  <c r="D78" i="14"/>
  <c r="A81" i="13" a="1"/>
  <c r="A81" i="13" s="1"/>
  <c r="D80" i="13"/>
  <c r="C80" i="13"/>
  <c r="E81" i="13" l="1"/>
  <c r="H81" i="13"/>
  <c r="F81" i="13"/>
  <c r="G81" i="13"/>
  <c r="F79" i="14"/>
  <c r="E79" i="14"/>
  <c r="G79" i="14"/>
  <c r="H79" i="14"/>
  <c r="A80" i="14" a="1"/>
  <c r="A80" i="14" s="1"/>
  <c r="D79" i="14"/>
  <c r="C79" i="14"/>
  <c r="B79" i="14"/>
  <c r="B81" i="13"/>
  <c r="A82" i="13" a="1"/>
  <c r="A82" i="13" s="1"/>
  <c r="C81" i="13"/>
  <c r="D81" i="13"/>
  <c r="E82" i="13" l="1"/>
  <c r="F82" i="13"/>
  <c r="G82" i="13"/>
  <c r="H82" i="13"/>
  <c r="E80" i="14"/>
  <c r="F80" i="14"/>
  <c r="G80" i="14"/>
  <c r="H80" i="14"/>
  <c r="A81" i="14" a="1"/>
  <c r="A81" i="14" s="1"/>
  <c r="B80" i="14"/>
  <c r="C80" i="14"/>
  <c r="D80" i="14"/>
  <c r="A83" i="13" a="1"/>
  <c r="A83" i="13" s="1"/>
  <c r="C82" i="13"/>
  <c r="B82" i="13"/>
  <c r="D82" i="13"/>
  <c r="E83" i="13" l="1"/>
  <c r="F83" i="13"/>
  <c r="G83" i="13"/>
  <c r="H83" i="13"/>
  <c r="F81" i="14"/>
  <c r="E81" i="14"/>
  <c r="G81" i="14"/>
  <c r="H81" i="14"/>
  <c r="A82" i="14" a="1"/>
  <c r="A82" i="14" s="1"/>
  <c r="B81" i="14"/>
  <c r="C81" i="14"/>
  <c r="D81" i="14"/>
  <c r="A84" i="13" a="1"/>
  <c r="A84" i="13" s="1"/>
  <c r="D83" i="13"/>
  <c r="C83" i="13"/>
  <c r="B83" i="13"/>
  <c r="E84" i="13" l="1"/>
  <c r="F84" i="13"/>
  <c r="G84" i="13"/>
  <c r="H84" i="13"/>
  <c r="E82" i="14"/>
  <c r="F82" i="14"/>
  <c r="G82" i="14"/>
  <c r="H82" i="14"/>
  <c r="A83" i="14" a="1"/>
  <c r="A83" i="14" s="1"/>
  <c r="C82" i="14"/>
  <c r="D82" i="14"/>
  <c r="B82" i="14"/>
  <c r="D84" i="13"/>
  <c r="C84" i="13"/>
  <c r="B84" i="13"/>
  <c r="A85" i="13" a="1"/>
  <c r="A85" i="13" s="1"/>
  <c r="E85" i="13" l="1"/>
  <c r="G85" i="13"/>
  <c r="F85" i="13"/>
  <c r="H85" i="13"/>
  <c r="F83" i="14"/>
  <c r="E83" i="14"/>
  <c r="G83" i="14"/>
  <c r="H83" i="14"/>
  <c r="A84" i="14" a="1"/>
  <c r="A84" i="14" s="1"/>
  <c r="D83" i="14"/>
  <c r="B83" i="14"/>
  <c r="C83" i="14"/>
  <c r="A86" i="13" a="1"/>
  <c r="A86" i="13" s="1"/>
  <c r="D85" i="13"/>
  <c r="B85" i="13"/>
  <c r="C85" i="13"/>
  <c r="E86" i="13" l="1"/>
  <c r="F86" i="13"/>
  <c r="G86" i="13"/>
  <c r="H86" i="13"/>
  <c r="E84" i="14"/>
  <c r="F84" i="14"/>
  <c r="G84" i="14"/>
  <c r="H84" i="14"/>
  <c r="A85" i="14" a="1"/>
  <c r="A85" i="14" s="1"/>
  <c r="B84" i="14"/>
  <c r="C84" i="14"/>
  <c r="D84" i="14"/>
  <c r="D86" i="13"/>
  <c r="C86" i="13"/>
  <c r="B86" i="13"/>
  <c r="A87" i="13" a="1"/>
  <c r="A87" i="13" s="1"/>
  <c r="E87" i="13" l="1"/>
  <c r="G87" i="13"/>
  <c r="H87" i="13"/>
  <c r="F87" i="13"/>
  <c r="F85" i="14"/>
  <c r="G85" i="14"/>
  <c r="E85" i="14"/>
  <c r="H85" i="14"/>
  <c r="A86" i="14" a="1"/>
  <c r="A86" i="14" s="1"/>
  <c r="B85" i="14"/>
  <c r="D85" i="14"/>
  <c r="C85" i="14"/>
  <c r="C87" i="13"/>
  <c r="D87" i="13"/>
  <c r="B87" i="13"/>
  <c r="A88" i="13" a="1"/>
  <c r="A88" i="13" s="1"/>
  <c r="E88" i="13" l="1"/>
  <c r="F88" i="13"/>
  <c r="G88" i="13"/>
  <c r="H88" i="13"/>
  <c r="E86" i="14"/>
  <c r="F86" i="14"/>
  <c r="G86" i="14"/>
  <c r="H86" i="14"/>
  <c r="A87" i="14" a="1"/>
  <c r="A87" i="14" s="1"/>
  <c r="C86" i="14"/>
  <c r="B86" i="14"/>
  <c r="D86" i="14"/>
  <c r="C88" i="13"/>
  <c r="B88" i="13"/>
  <c r="A89" i="13" a="1"/>
  <c r="A89" i="13" s="1"/>
  <c r="D88" i="13"/>
  <c r="D89" i="13" l="1"/>
  <c r="E89" i="13"/>
  <c r="F89" i="13"/>
  <c r="G89" i="13"/>
  <c r="H89" i="13"/>
  <c r="F87" i="14"/>
  <c r="E87" i="14"/>
  <c r="G87" i="14"/>
  <c r="H87" i="14"/>
  <c r="A88" i="14" a="1"/>
  <c r="A88" i="14" s="1"/>
  <c r="D87" i="14"/>
  <c r="B87" i="14"/>
  <c r="C87" i="14"/>
  <c r="C89" i="13"/>
  <c r="B89" i="13"/>
  <c r="A90" i="13" a="1"/>
  <c r="A90" i="13" s="1"/>
  <c r="E90" i="13" l="1"/>
  <c r="F90" i="13"/>
  <c r="G90" i="13"/>
  <c r="H90" i="13"/>
  <c r="E88" i="14"/>
  <c r="F88" i="14"/>
  <c r="G88" i="14"/>
  <c r="H88" i="14"/>
  <c r="A89" i="14" a="1"/>
  <c r="A89" i="14" s="1"/>
  <c r="D88" i="14"/>
  <c r="B88" i="14"/>
  <c r="C88" i="14"/>
  <c r="C90" i="13"/>
  <c r="B90" i="13"/>
  <c r="A91" i="13" a="1"/>
  <c r="A91" i="13" s="1"/>
  <c r="D90" i="13"/>
  <c r="C91" i="13" l="1"/>
  <c r="E91" i="13"/>
  <c r="F91" i="13"/>
  <c r="H91" i="13"/>
  <c r="G91" i="13"/>
  <c r="F89" i="14"/>
  <c r="E89" i="14"/>
  <c r="H89" i="14"/>
  <c r="G89" i="14"/>
  <c r="A90" i="14" a="1"/>
  <c r="A90" i="14" s="1"/>
  <c r="B89" i="14"/>
  <c r="C89" i="14"/>
  <c r="D89" i="14"/>
  <c r="D91" i="13"/>
  <c r="B91" i="13"/>
  <c r="A92" i="13" a="1"/>
  <c r="A92" i="13" s="1"/>
  <c r="C92" i="13" l="1"/>
  <c r="E92" i="13"/>
  <c r="F92" i="13"/>
  <c r="G92" i="13"/>
  <c r="H92" i="13"/>
  <c r="E90" i="14"/>
  <c r="F90" i="14"/>
  <c r="G90" i="14"/>
  <c r="H90" i="14"/>
  <c r="A91" i="14" a="1"/>
  <c r="A91" i="14" s="1"/>
  <c r="C90" i="14"/>
  <c r="B90" i="14"/>
  <c r="D90" i="14"/>
  <c r="B92" i="13"/>
  <c r="D92" i="13"/>
  <c r="A93" i="13" a="1"/>
  <c r="A93" i="13" s="1"/>
  <c r="E93" i="13" l="1"/>
  <c r="F93" i="13"/>
  <c r="H93" i="13"/>
  <c r="G93" i="13"/>
  <c r="F91" i="14"/>
  <c r="E91" i="14"/>
  <c r="G91" i="14"/>
  <c r="H91" i="14"/>
  <c r="A92" i="14" a="1"/>
  <c r="A92" i="14" s="1"/>
  <c r="D91" i="14"/>
  <c r="B91" i="14"/>
  <c r="C91" i="14"/>
  <c r="D93" i="13"/>
  <c r="C93" i="13"/>
  <c r="B93" i="13"/>
  <c r="A94" i="13" a="1"/>
  <c r="A94" i="13" s="1"/>
  <c r="E94" i="13" l="1"/>
  <c r="F94" i="13"/>
  <c r="G94" i="13"/>
  <c r="H94" i="13"/>
  <c r="E92" i="14"/>
  <c r="F92" i="14"/>
  <c r="G92" i="14"/>
  <c r="H92" i="14"/>
  <c r="A93" i="14" a="1"/>
  <c r="A93" i="14" s="1"/>
  <c r="C92" i="14"/>
  <c r="D92" i="14"/>
  <c r="B92" i="14"/>
  <c r="D94" i="13"/>
  <c r="C94" i="13"/>
  <c r="B94" i="13"/>
  <c r="A95" i="13" a="1"/>
  <c r="A95" i="13" s="1"/>
  <c r="D95" i="13" l="1"/>
  <c r="E95" i="13"/>
  <c r="F95" i="13"/>
  <c r="G95" i="13"/>
  <c r="H95" i="13"/>
  <c r="F93" i="14"/>
  <c r="E93" i="14"/>
  <c r="H93" i="14"/>
  <c r="G93" i="14"/>
  <c r="A94" i="14" a="1"/>
  <c r="A94" i="14" s="1"/>
  <c r="B93" i="14"/>
  <c r="C93" i="14"/>
  <c r="D93" i="14"/>
  <c r="C95" i="13"/>
  <c r="B95" i="13"/>
  <c r="A96" i="13" a="1"/>
  <c r="A96" i="13" s="1"/>
  <c r="E96" i="13" l="1"/>
  <c r="F96" i="13"/>
  <c r="G96" i="13"/>
  <c r="H96" i="13"/>
  <c r="E94" i="14"/>
  <c r="F94" i="14"/>
  <c r="G94" i="14"/>
  <c r="H94" i="14"/>
  <c r="A95" i="14" a="1"/>
  <c r="A95" i="14" s="1"/>
  <c r="C94" i="14"/>
  <c r="B94" i="14"/>
  <c r="D94" i="14"/>
  <c r="D96" i="13"/>
  <c r="B96" i="13"/>
  <c r="C96" i="13"/>
  <c r="A97" i="13" a="1"/>
  <c r="A97" i="13" s="1"/>
  <c r="C97" i="13" l="1"/>
  <c r="E97" i="13"/>
  <c r="H97" i="13"/>
  <c r="F97" i="13"/>
  <c r="G97" i="13"/>
  <c r="F95" i="14"/>
  <c r="E95" i="14"/>
  <c r="G95" i="14"/>
  <c r="H95" i="14"/>
  <c r="A96" i="14" a="1"/>
  <c r="A96" i="14" s="1"/>
  <c r="D95" i="14"/>
  <c r="C95" i="14"/>
  <c r="B95" i="14"/>
  <c r="D97" i="13"/>
  <c r="B97" i="13"/>
  <c r="A98" i="13" a="1"/>
  <c r="A98" i="13" s="1"/>
  <c r="E98" i="13" l="1"/>
  <c r="F98" i="13"/>
  <c r="G98" i="13"/>
  <c r="H98" i="13"/>
  <c r="E96" i="14"/>
  <c r="F96" i="14"/>
  <c r="G96" i="14"/>
  <c r="H96" i="14"/>
  <c r="A97" i="14" a="1"/>
  <c r="A97" i="14" s="1"/>
  <c r="C96" i="14"/>
  <c r="D96" i="14"/>
  <c r="B96" i="14"/>
  <c r="D98" i="13"/>
  <c r="C98" i="13"/>
  <c r="B98" i="13"/>
  <c r="A99" i="13" a="1"/>
  <c r="A99" i="13" s="1"/>
  <c r="D99" i="13" l="1"/>
  <c r="E99" i="13"/>
  <c r="G99" i="13"/>
  <c r="H99" i="13"/>
  <c r="F99" i="13"/>
  <c r="F97" i="14"/>
  <c r="H97" i="14"/>
  <c r="E97" i="14"/>
  <c r="G97" i="14"/>
  <c r="A98" i="14" a="1"/>
  <c r="A98" i="14" s="1"/>
  <c r="B97" i="14"/>
  <c r="D97" i="14"/>
  <c r="C97" i="14"/>
  <c r="C99" i="13"/>
  <c r="B99" i="13"/>
  <c r="A100" i="13" a="1"/>
  <c r="A100" i="13" s="1"/>
  <c r="E100" i="13" l="1"/>
  <c r="F100" i="13"/>
  <c r="G100" i="13"/>
  <c r="H100" i="13"/>
  <c r="E98" i="14"/>
  <c r="F98" i="14"/>
  <c r="G98" i="14"/>
  <c r="H98" i="14"/>
  <c r="A99" i="14" a="1"/>
  <c r="A99" i="14" s="1"/>
  <c r="C98" i="14"/>
  <c r="D98" i="14"/>
  <c r="B98" i="14"/>
  <c r="A101" i="13" a="1"/>
  <c r="A101" i="13" s="1"/>
  <c r="D100" i="13"/>
  <c r="C100" i="13"/>
  <c r="B100" i="13"/>
  <c r="E101" i="13" l="1"/>
  <c r="G101" i="13"/>
  <c r="F101" i="13"/>
  <c r="H101" i="13"/>
  <c r="F99" i="14"/>
  <c r="E99" i="14"/>
  <c r="G99" i="14"/>
  <c r="H99" i="14"/>
  <c r="A100" i="14" a="1"/>
  <c r="A100" i="14" s="1"/>
  <c r="D99" i="14"/>
  <c r="C99" i="14"/>
  <c r="B99" i="14"/>
  <c r="A102" i="13" a="1"/>
  <c r="A102" i="13" s="1"/>
  <c r="C101" i="13"/>
  <c r="D101" i="13"/>
  <c r="B101" i="13"/>
  <c r="E102" i="13" l="1"/>
  <c r="F102" i="13"/>
  <c r="G102" i="13"/>
  <c r="H102" i="13"/>
  <c r="E100" i="14"/>
  <c r="F100" i="14"/>
  <c r="G100" i="14"/>
  <c r="H100" i="14"/>
  <c r="A101" i="14" a="1"/>
  <c r="A101" i="14" s="1"/>
  <c r="B100" i="14"/>
  <c r="D100" i="14"/>
  <c r="C100" i="14"/>
  <c r="C102" i="13"/>
  <c r="B102" i="13"/>
  <c r="D102" i="13"/>
  <c r="A103" i="13" a="1"/>
  <c r="A103" i="13" s="1"/>
  <c r="E103" i="13" l="1"/>
  <c r="G103" i="13"/>
  <c r="F103" i="13"/>
  <c r="H103" i="13"/>
  <c r="F101" i="14"/>
  <c r="E101" i="14"/>
  <c r="G101" i="14"/>
  <c r="H101" i="14"/>
  <c r="A102" i="14" a="1"/>
  <c r="A102" i="14" s="1"/>
  <c r="B101" i="14"/>
  <c r="D101" i="14"/>
  <c r="C101" i="14"/>
  <c r="B103" i="13"/>
  <c r="D103" i="13"/>
  <c r="A104" i="13" a="1"/>
  <c r="A104" i="13" s="1"/>
  <c r="C103" i="13"/>
  <c r="D104" i="13" l="1"/>
  <c r="E104" i="13"/>
  <c r="F104" i="13"/>
  <c r="G104" i="13"/>
  <c r="H104" i="13"/>
  <c r="E102" i="14"/>
  <c r="F102" i="14"/>
  <c r="G102" i="14"/>
  <c r="H102" i="14"/>
  <c r="A103" i="14" a="1"/>
  <c r="A103" i="14" s="1"/>
  <c r="C102" i="14"/>
  <c r="D102" i="14"/>
  <c r="B102" i="14"/>
  <c r="C104" i="13"/>
  <c r="B104" i="13"/>
  <c r="A105" i="13" a="1"/>
  <c r="A105" i="13" s="1"/>
  <c r="E105" i="13" l="1"/>
  <c r="F105" i="13"/>
  <c r="G105" i="13"/>
  <c r="H105" i="13"/>
  <c r="F103" i="14"/>
  <c r="E103" i="14"/>
  <c r="G103" i="14"/>
  <c r="H103" i="14"/>
  <c r="A104" i="14" a="1"/>
  <c r="A104" i="14" s="1"/>
  <c r="D103" i="14"/>
  <c r="B103" i="14"/>
  <c r="C103" i="14"/>
  <c r="A106" i="13" a="1"/>
  <c r="A106" i="13" s="1"/>
  <c r="D105" i="13"/>
  <c r="C105" i="13"/>
  <c r="B105" i="13"/>
  <c r="D106" i="13" l="1"/>
  <c r="E106" i="13"/>
  <c r="F106" i="13"/>
  <c r="G106" i="13"/>
  <c r="H106" i="13"/>
  <c r="E104" i="14"/>
  <c r="F104" i="14"/>
  <c r="G104" i="14"/>
  <c r="H104" i="14"/>
  <c r="A105" i="14" a="1"/>
  <c r="A105" i="14" s="1"/>
  <c r="D104" i="14"/>
  <c r="B104" i="14"/>
  <c r="C104" i="14"/>
  <c r="C106" i="13"/>
  <c r="B106" i="13"/>
  <c r="A107" i="13" a="1"/>
  <c r="A107" i="13" s="1"/>
  <c r="E107" i="13" l="1"/>
  <c r="F107" i="13"/>
  <c r="H107" i="13"/>
  <c r="G107" i="13"/>
  <c r="F105" i="14"/>
  <c r="E105" i="14"/>
  <c r="G105" i="14"/>
  <c r="H105" i="14"/>
  <c r="A106" i="14" a="1"/>
  <c r="A106" i="14" s="1"/>
  <c r="B105" i="14"/>
  <c r="D105" i="14"/>
  <c r="C105" i="14"/>
  <c r="A108" i="13" a="1"/>
  <c r="A108" i="13" s="1"/>
  <c r="D107" i="13"/>
  <c r="B107" i="13"/>
  <c r="C107" i="13"/>
  <c r="E108" i="13" l="1"/>
  <c r="F108" i="13"/>
  <c r="G108" i="13"/>
  <c r="H108" i="13"/>
  <c r="E106" i="14"/>
  <c r="F106" i="14"/>
  <c r="G106" i="14"/>
  <c r="H106" i="14"/>
  <c r="A107" i="14" a="1"/>
  <c r="A107" i="14" s="1"/>
  <c r="C106" i="14"/>
  <c r="B106" i="14"/>
  <c r="D106" i="14"/>
  <c r="C108" i="13"/>
  <c r="D108" i="13"/>
  <c r="B108" i="13"/>
  <c r="A109" i="13" a="1"/>
  <c r="A109" i="13" s="1"/>
  <c r="E109" i="13" l="1"/>
  <c r="F109" i="13"/>
  <c r="H109" i="13"/>
  <c r="G109" i="13"/>
  <c r="F107" i="14"/>
  <c r="E107" i="14"/>
  <c r="G107" i="14"/>
  <c r="H107" i="14"/>
  <c r="A108" i="14" a="1"/>
  <c r="A108" i="14" s="1"/>
  <c r="D107" i="14"/>
  <c r="B107" i="14"/>
  <c r="C107" i="14"/>
  <c r="C109" i="13"/>
  <c r="B109" i="13"/>
  <c r="D109" i="13"/>
  <c r="A110" i="13" a="1"/>
  <c r="A110" i="13" s="1"/>
  <c r="E110" i="13" l="1"/>
  <c r="F110" i="13"/>
  <c r="G110" i="13"/>
  <c r="H110" i="13"/>
  <c r="E108" i="14"/>
  <c r="F108" i="14"/>
  <c r="G108" i="14"/>
  <c r="H108" i="14"/>
  <c r="A109" i="14" a="1"/>
  <c r="A109" i="14" s="1"/>
  <c r="D108" i="14"/>
  <c r="B108" i="14"/>
  <c r="C108" i="14"/>
  <c r="D110" i="13"/>
  <c r="C110" i="13"/>
  <c r="B110" i="13"/>
  <c r="A111" i="13" a="1"/>
  <c r="A111" i="13" s="1"/>
  <c r="D111" i="13" l="1"/>
  <c r="E111" i="13"/>
  <c r="H111" i="13"/>
  <c r="F111" i="13"/>
  <c r="G111" i="13"/>
  <c r="F109" i="14"/>
  <c r="G109" i="14"/>
  <c r="H109" i="14"/>
  <c r="E109" i="14"/>
  <c r="A110" i="14" a="1"/>
  <c r="A110" i="14" s="1"/>
  <c r="B109" i="14"/>
  <c r="C109" i="14"/>
  <c r="D109" i="14"/>
  <c r="C111" i="13"/>
  <c r="B111" i="13"/>
  <c r="A112" i="13" a="1"/>
  <c r="A112" i="13" s="1"/>
  <c r="E112" i="13" l="1"/>
  <c r="F112" i="13"/>
  <c r="G112" i="13"/>
  <c r="H112" i="13"/>
  <c r="E110" i="14"/>
  <c r="F110" i="14"/>
  <c r="G110" i="14"/>
  <c r="H110" i="14"/>
  <c r="A111" i="14" a="1"/>
  <c r="A111" i="14" s="1"/>
  <c r="C110" i="14"/>
  <c r="B110" i="14"/>
  <c r="D110" i="14"/>
  <c r="D112" i="13"/>
  <c r="C112" i="13"/>
  <c r="B112" i="13"/>
  <c r="A113" i="13" a="1"/>
  <c r="A113" i="13" s="1"/>
  <c r="D113" i="13" l="1"/>
  <c r="E113" i="13"/>
  <c r="H113" i="13"/>
  <c r="F113" i="13"/>
  <c r="G113" i="13"/>
  <c r="F111" i="14"/>
  <c r="E111" i="14"/>
  <c r="G111" i="14"/>
  <c r="H111" i="14"/>
  <c r="A112" i="14" a="1"/>
  <c r="A112" i="14" s="1"/>
  <c r="D111" i="14"/>
  <c r="B111" i="14"/>
  <c r="C111" i="14"/>
  <c r="C113" i="13"/>
  <c r="B113" i="13"/>
  <c r="A114" i="13" a="1"/>
  <c r="A114" i="13" s="1"/>
  <c r="D114" i="13" l="1"/>
  <c r="E114" i="13"/>
  <c r="F114" i="13"/>
  <c r="G114" i="13"/>
  <c r="H114" i="13"/>
  <c r="E112" i="14"/>
  <c r="F112" i="14"/>
  <c r="G112" i="14"/>
  <c r="H112" i="14"/>
  <c r="A113" i="14" a="1"/>
  <c r="A113" i="14" s="1"/>
  <c r="C112" i="14"/>
  <c r="B112" i="14"/>
  <c r="D112" i="14"/>
  <c r="C114" i="13"/>
  <c r="B114" i="13"/>
  <c r="A115" i="13" a="1"/>
  <c r="A115" i="13" s="1"/>
  <c r="E115" i="13" l="1"/>
  <c r="G115" i="13"/>
  <c r="H115" i="13"/>
  <c r="F115" i="13"/>
  <c r="F113" i="14"/>
  <c r="E113" i="14"/>
  <c r="G113" i="14"/>
  <c r="H113" i="14"/>
  <c r="A114" i="14" a="1"/>
  <c r="A114" i="14" s="1"/>
  <c r="B113" i="14"/>
  <c r="C113" i="14"/>
  <c r="D113" i="14"/>
  <c r="C115" i="13"/>
  <c r="B115" i="13"/>
  <c r="D115" i="13"/>
  <c r="A116" i="13" a="1"/>
  <c r="A116" i="13" s="1"/>
  <c r="E116" i="13" l="1"/>
  <c r="F116" i="13"/>
  <c r="G116" i="13"/>
  <c r="H116" i="13"/>
  <c r="E114" i="14"/>
  <c r="F114" i="14"/>
  <c r="G114" i="14"/>
  <c r="H114" i="14"/>
  <c r="A115" i="14" a="1"/>
  <c r="A115" i="14" s="1"/>
  <c r="C114" i="14"/>
  <c r="B114" i="14"/>
  <c r="D114" i="14"/>
  <c r="A117" i="13" a="1"/>
  <c r="A117" i="13" s="1"/>
  <c r="D116" i="13"/>
  <c r="C116" i="13"/>
  <c r="B116" i="13"/>
  <c r="E117" i="13" l="1"/>
  <c r="F117" i="13"/>
  <c r="G117" i="13"/>
  <c r="H117" i="13"/>
  <c r="F115" i="14"/>
  <c r="E115" i="14"/>
  <c r="G115" i="14"/>
  <c r="H115" i="14"/>
  <c r="A116" i="14" a="1"/>
  <c r="A116" i="14" s="1"/>
  <c r="D115" i="14"/>
  <c r="C115" i="14"/>
  <c r="B115" i="14"/>
  <c r="D117" i="13"/>
  <c r="B117" i="13"/>
  <c r="C117" i="13"/>
  <c r="A118" i="13" a="1"/>
  <c r="A118" i="13" s="1"/>
  <c r="E118" i="13" l="1"/>
  <c r="F118" i="13"/>
  <c r="G118" i="13"/>
  <c r="H118" i="13"/>
  <c r="E116" i="14"/>
  <c r="F116" i="14"/>
  <c r="G116" i="14"/>
  <c r="H116" i="14"/>
  <c r="A117" i="14" a="1"/>
  <c r="A117" i="14" s="1"/>
  <c r="B116" i="14"/>
  <c r="C116" i="14"/>
  <c r="D116" i="14"/>
  <c r="A119" i="13" a="1"/>
  <c r="A119" i="13" s="1"/>
  <c r="C118" i="13"/>
  <c r="B118" i="13"/>
  <c r="D118" i="13"/>
  <c r="A120" i="13" l="1" a="1"/>
  <c r="A120" i="13" s="1"/>
  <c r="C120" i="13" s="1"/>
  <c r="E119" i="13"/>
  <c r="G119" i="13"/>
  <c r="H119" i="13"/>
  <c r="F119" i="13"/>
  <c r="F117" i="14"/>
  <c r="E117" i="14"/>
  <c r="H117" i="14"/>
  <c r="G117" i="14"/>
  <c r="A118" i="14" a="1"/>
  <c r="A118" i="14" s="1"/>
  <c r="B117" i="14"/>
  <c r="C117" i="14"/>
  <c r="D117" i="14"/>
  <c r="C119" i="13"/>
  <c r="B119" i="13"/>
  <c r="D119" i="13"/>
  <c r="A121" i="13" l="1" a="1"/>
  <c r="A121" i="13" s="1"/>
  <c r="D120" i="13"/>
  <c r="E120" i="13"/>
  <c r="F120" i="13"/>
  <c r="G120" i="13"/>
  <c r="H120" i="13"/>
  <c r="B120" i="13"/>
  <c r="E118" i="14"/>
  <c r="F118" i="14"/>
  <c r="G118" i="14"/>
  <c r="H118" i="14"/>
  <c r="A119" i="14" a="1"/>
  <c r="A119" i="14" s="1"/>
  <c r="C118" i="14"/>
  <c r="B118" i="14"/>
  <c r="D118" i="14"/>
  <c r="E121" i="13" l="1"/>
  <c r="F121" i="13"/>
  <c r="G121" i="13"/>
  <c r="H121" i="13"/>
  <c r="C121" i="13"/>
  <c r="B121" i="13"/>
  <c r="A122" i="13" a="1"/>
  <c r="A122" i="13" s="1"/>
  <c r="D121" i="13"/>
  <c r="F119" i="14"/>
  <c r="E119" i="14"/>
  <c r="G119" i="14"/>
  <c r="H119" i="14"/>
  <c r="A120" i="14" a="1"/>
  <c r="A120" i="14" s="1"/>
  <c r="D119" i="14"/>
  <c r="C119" i="14"/>
  <c r="B119" i="14"/>
  <c r="E122" i="13" l="1"/>
  <c r="F122" i="13"/>
  <c r="G122" i="13"/>
  <c r="H122" i="13"/>
  <c r="B122" i="13"/>
  <c r="A123" i="13" a="1"/>
  <c r="A123" i="13" s="1"/>
  <c r="D122" i="13"/>
  <c r="C122" i="13"/>
  <c r="E120" i="14"/>
  <c r="F120" i="14"/>
  <c r="G120" i="14"/>
  <c r="H120" i="14"/>
  <c r="A121" i="14" a="1"/>
  <c r="A121" i="14" s="1"/>
  <c r="B120" i="14"/>
  <c r="C120" i="14"/>
  <c r="D120" i="14"/>
  <c r="E123" i="13" l="1"/>
  <c r="F123" i="13"/>
  <c r="G123" i="13"/>
  <c r="H123" i="13"/>
  <c r="B123" i="13"/>
  <c r="A124" i="13" a="1"/>
  <c r="A124" i="13" s="1"/>
  <c r="D123" i="13"/>
  <c r="C123" i="13"/>
  <c r="F121" i="14"/>
  <c r="H121" i="14"/>
  <c r="G121" i="14"/>
  <c r="E121" i="14"/>
  <c r="A122" i="14" a="1"/>
  <c r="A122" i="14" s="1"/>
  <c r="B121" i="14"/>
  <c r="C121" i="14"/>
  <c r="D121" i="14"/>
  <c r="E124" i="13" l="1"/>
  <c r="F124" i="13"/>
  <c r="G124" i="13"/>
  <c r="H124" i="13"/>
  <c r="D124" i="13"/>
  <c r="C124" i="13"/>
  <c r="B124" i="13"/>
  <c r="A125" i="13" a="1"/>
  <c r="A125" i="13" s="1"/>
  <c r="E122" i="14"/>
  <c r="F122" i="14"/>
  <c r="G122" i="14"/>
  <c r="H122" i="14"/>
  <c r="A123" i="14" a="1"/>
  <c r="A123" i="14" s="1"/>
  <c r="C122" i="14"/>
  <c r="D122" i="14"/>
  <c r="B122" i="14"/>
  <c r="E125" i="13" l="1"/>
  <c r="F125" i="13"/>
  <c r="H125" i="13"/>
  <c r="G125" i="13"/>
  <c r="C125" i="13"/>
  <c r="D125" i="13"/>
  <c r="B125" i="13"/>
  <c r="A126" i="13" a="1"/>
  <c r="A126" i="13" s="1"/>
  <c r="F123" i="14"/>
  <c r="E123" i="14"/>
  <c r="G123" i="14"/>
  <c r="H123" i="14"/>
  <c r="A124" i="14" a="1"/>
  <c r="A124" i="14" s="1"/>
  <c r="D123" i="14"/>
  <c r="B123" i="14"/>
  <c r="C123" i="14"/>
  <c r="E126" i="13" l="1"/>
  <c r="F126" i="13"/>
  <c r="G126" i="13"/>
  <c r="H126" i="13"/>
  <c r="C126" i="13"/>
  <c r="B126" i="13"/>
  <c r="A127" i="13" a="1"/>
  <c r="A127" i="13" s="1"/>
  <c r="D126" i="13"/>
  <c r="E124" i="14"/>
  <c r="F124" i="14"/>
  <c r="G124" i="14"/>
  <c r="H124" i="14"/>
  <c r="A125" i="14" a="1"/>
  <c r="A125" i="14" s="1"/>
  <c r="B124" i="14"/>
  <c r="C124" i="14"/>
  <c r="D124" i="14"/>
  <c r="E127" i="13" l="1"/>
  <c r="F127" i="13"/>
  <c r="H127" i="13"/>
  <c r="G127" i="13"/>
  <c r="C127" i="13"/>
  <c r="B127" i="13"/>
  <c r="A128" i="13" a="1"/>
  <c r="A128" i="13" s="1"/>
  <c r="C128" i="13" s="1"/>
  <c r="D127" i="13"/>
  <c r="F125" i="14"/>
  <c r="G125" i="14"/>
  <c r="E125" i="14"/>
  <c r="H125" i="14"/>
  <c r="A126" i="14" a="1"/>
  <c r="A126" i="14" s="1"/>
  <c r="B125" i="14"/>
  <c r="D125" i="14"/>
  <c r="C125" i="14"/>
  <c r="A129" i="13" l="1" a="1"/>
  <c r="A129" i="13" s="1"/>
  <c r="D128" i="13"/>
  <c r="E128" i="13"/>
  <c r="F128" i="13"/>
  <c r="G128" i="13"/>
  <c r="H128" i="13"/>
  <c r="B128" i="13"/>
  <c r="E126" i="14"/>
  <c r="F126" i="14"/>
  <c r="G126" i="14"/>
  <c r="H126" i="14"/>
  <c r="A127" i="14" a="1"/>
  <c r="A127" i="14" s="1"/>
  <c r="C126" i="14"/>
  <c r="B126" i="14"/>
  <c r="D126" i="14"/>
  <c r="E129" i="13" l="1"/>
  <c r="H129" i="13"/>
  <c r="F129" i="13"/>
  <c r="G129" i="13"/>
  <c r="D129" i="13"/>
  <c r="C129" i="13"/>
  <c r="A130" i="13" a="1"/>
  <c r="A130" i="13" s="1"/>
  <c r="D130" i="13" s="1"/>
  <c r="B129" i="13"/>
  <c r="F127" i="14"/>
  <c r="E127" i="14"/>
  <c r="G127" i="14"/>
  <c r="H127" i="14"/>
  <c r="A128" i="14" a="1"/>
  <c r="A128" i="14" s="1"/>
  <c r="D127" i="14"/>
  <c r="B127" i="14"/>
  <c r="C127" i="14"/>
  <c r="A131" i="13" l="1" a="1"/>
  <c r="A131" i="13" s="1"/>
  <c r="E130" i="13"/>
  <c r="F130" i="13"/>
  <c r="G130" i="13"/>
  <c r="H130" i="13"/>
  <c r="B130" i="13"/>
  <c r="C130" i="13"/>
  <c r="E128" i="14"/>
  <c r="F128" i="14"/>
  <c r="G128" i="14"/>
  <c r="H128" i="14"/>
  <c r="A129" i="14" a="1"/>
  <c r="A129" i="14" s="1"/>
  <c r="D128" i="14"/>
  <c r="B128" i="14"/>
  <c r="C128" i="14"/>
  <c r="E131" i="13" l="1"/>
  <c r="G131" i="13"/>
  <c r="H131" i="13"/>
  <c r="F131" i="13"/>
  <c r="C131" i="13"/>
  <c r="B131" i="13"/>
  <c r="A132" i="13" a="1"/>
  <c r="A132" i="13" s="1"/>
  <c r="D131" i="13"/>
  <c r="F129" i="14"/>
  <c r="G129" i="14"/>
  <c r="E129" i="14"/>
  <c r="H129" i="14"/>
  <c r="A130" i="14" a="1"/>
  <c r="A130" i="14" s="1"/>
  <c r="B129" i="14"/>
  <c r="C129" i="14"/>
  <c r="D129" i="14"/>
  <c r="E132" i="13" l="1"/>
  <c r="F132" i="13"/>
  <c r="G132" i="13"/>
  <c r="H132" i="13"/>
  <c r="A133" i="13" a="1"/>
  <c r="A133" i="13" s="1"/>
  <c r="C133" i="13" s="1"/>
  <c r="C132" i="13"/>
  <c r="D132" i="13"/>
  <c r="B132" i="13"/>
  <c r="E130" i="14"/>
  <c r="F130" i="14"/>
  <c r="G130" i="14"/>
  <c r="H130" i="14"/>
  <c r="A131" i="14" a="1"/>
  <c r="A131" i="14" s="1"/>
  <c r="C130" i="14"/>
  <c r="B130" i="14"/>
  <c r="D130" i="14"/>
  <c r="D133" i="13" l="1"/>
  <c r="E133" i="13"/>
  <c r="F133" i="13"/>
  <c r="G133" i="13"/>
  <c r="H133" i="13"/>
  <c r="B133" i="13"/>
  <c r="A134" i="13" a="1"/>
  <c r="A134" i="13" s="1"/>
  <c r="C134" i="13" s="1"/>
  <c r="F131" i="14"/>
  <c r="E131" i="14"/>
  <c r="G131" i="14"/>
  <c r="H131" i="14"/>
  <c r="A132" i="14" a="1"/>
  <c r="A132" i="14" s="1"/>
  <c r="D131" i="14"/>
  <c r="B131" i="14"/>
  <c r="C131" i="14"/>
  <c r="A135" i="13" l="1" a="1"/>
  <c r="A135" i="13" s="1"/>
  <c r="D134" i="13"/>
  <c r="E134" i="13"/>
  <c r="F134" i="13"/>
  <c r="G134" i="13"/>
  <c r="H134" i="13"/>
  <c r="B134" i="13"/>
  <c r="E132" i="14"/>
  <c r="F132" i="14"/>
  <c r="G132" i="14"/>
  <c r="H132" i="14"/>
  <c r="A133" i="14" a="1"/>
  <c r="A133" i="14" s="1"/>
  <c r="C132" i="14"/>
  <c r="D132" i="14"/>
  <c r="B132" i="14"/>
  <c r="E135" i="13" l="1"/>
  <c r="G135" i="13"/>
  <c r="H135" i="13"/>
  <c r="F135" i="13"/>
  <c r="C135" i="13"/>
  <c r="D135" i="13"/>
  <c r="A136" i="13" a="1"/>
  <c r="A136" i="13" s="1"/>
  <c r="B136" i="13" s="1"/>
  <c r="B135" i="13"/>
  <c r="F133" i="14"/>
  <c r="H133" i="14"/>
  <c r="E133" i="14"/>
  <c r="G133" i="14"/>
  <c r="A134" i="14" a="1"/>
  <c r="A134" i="14" s="1"/>
  <c r="B133" i="14"/>
  <c r="C133" i="14"/>
  <c r="D133" i="14"/>
  <c r="D136" i="13" l="1"/>
  <c r="C136" i="13"/>
  <c r="E136" i="13"/>
  <c r="F136" i="13"/>
  <c r="G136" i="13"/>
  <c r="H136" i="13"/>
  <c r="A137" i="13" a="1"/>
  <c r="A137" i="13" s="1"/>
  <c r="E134" i="14"/>
  <c r="F134" i="14"/>
  <c r="G134" i="14"/>
  <c r="H134" i="14"/>
  <c r="A135" i="14" a="1"/>
  <c r="A135" i="14" s="1"/>
  <c r="C134" i="14"/>
  <c r="B134" i="14"/>
  <c r="D134" i="14"/>
  <c r="E137" i="13" l="1"/>
  <c r="F137" i="13"/>
  <c r="G137" i="13"/>
  <c r="H137" i="13"/>
  <c r="D137" i="13"/>
  <c r="C137" i="13"/>
  <c r="B137" i="13"/>
  <c r="A138" i="13" a="1"/>
  <c r="A138" i="13" s="1"/>
  <c r="F135" i="14"/>
  <c r="E135" i="14"/>
  <c r="G135" i="14"/>
  <c r="H135" i="14"/>
  <c r="A136" i="14" a="1"/>
  <c r="A136" i="14" s="1"/>
  <c r="D135" i="14"/>
  <c r="C135" i="14"/>
  <c r="B135" i="14"/>
  <c r="E138" i="13" l="1"/>
  <c r="F138" i="13"/>
  <c r="G138" i="13"/>
  <c r="H138" i="13"/>
  <c r="C138" i="13"/>
  <c r="B138" i="13"/>
  <c r="A139" i="13" a="1"/>
  <c r="A139" i="13" s="1"/>
  <c r="D138" i="13"/>
  <c r="E136" i="14"/>
  <c r="F136" i="14"/>
  <c r="G136" i="14"/>
  <c r="H136" i="14"/>
  <c r="A137" i="14" a="1"/>
  <c r="A137" i="14" s="1"/>
  <c r="B136" i="14"/>
  <c r="C136" i="14"/>
  <c r="D136" i="14"/>
  <c r="E139" i="13" l="1"/>
  <c r="F139" i="13"/>
  <c r="G139" i="13"/>
  <c r="H139" i="13"/>
  <c r="B139" i="13"/>
  <c r="A140" i="13" a="1"/>
  <c r="A140" i="13" s="1"/>
  <c r="C140" i="13" s="1"/>
  <c r="D139" i="13"/>
  <c r="C139" i="13"/>
  <c r="F137" i="14"/>
  <c r="E137" i="14"/>
  <c r="H137" i="14"/>
  <c r="G137" i="14"/>
  <c r="A138" i="14" a="1"/>
  <c r="A138" i="14" s="1"/>
  <c r="B137" i="14"/>
  <c r="C137" i="14"/>
  <c r="D137" i="14"/>
  <c r="D140" i="13" l="1"/>
  <c r="E140" i="13"/>
  <c r="F140" i="13"/>
  <c r="G140" i="13"/>
  <c r="H140" i="13"/>
  <c r="A141" i="13" a="1"/>
  <c r="A141" i="13" s="1"/>
  <c r="B141" i="13" s="1"/>
  <c r="B140" i="13"/>
  <c r="E138" i="14"/>
  <c r="F138" i="14"/>
  <c r="G138" i="14"/>
  <c r="H138" i="14"/>
  <c r="A139" i="14" a="1"/>
  <c r="A139" i="14" s="1"/>
  <c r="C138" i="14"/>
  <c r="D138" i="14"/>
  <c r="B138" i="14"/>
  <c r="A142" i="13" l="1" a="1"/>
  <c r="A142" i="13" s="1"/>
  <c r="D141" i="13"/>
  <c r="C141" i="13"/>
  <c r="E141" i="13"/>
  <c r="F141" i="13"/>
  <c r="H141" i="13"/>
  <c r="G141" i="13"/>
  <c r="F139" i="14"/>
  <c r="E139" i="14"/>
  <c r="G139" i="14"/>
  <c r="H139" i="14"/>
  <c r="A140" i="14" a="1"/>
  <c r="A140" i="14" s="1"/>
  <c r="D139" i="14"/>
  <c r="B139" i="14"/>
  <c r="C139" i="14"/>
  <c r="E142" i="13" l="1"/>
  <c r="F142" i="13"/>
  <c r="G142" i="13"/>
  <c r="H142" i="13"/>
  <c r="C142" i="13"/>
  <c r="D142" i="13"/>
  <c r="B142" i="13"/>
  <c r="A143" i="13" a="1"/>
  <c r="A143" i="13" s="1"/>
  <c r="E140" i="14"/>
  <c r="F140" i="14"/>
  <c r="G140" i="14"/>
  <c r="H140" i="14"/>
  <c r="A141" i="14" a="1"/>
  <c r="A141" i="14" s="1"/>
  <c r="B140" i="14"/>
  <c r="C140" i="14"/>
  <c r="D140" i="14"/>
  <c r="E143" i="13" l="1"/>
  <c r="F143" i="13"/>
  <c r="H143" i="13"/>
  <c r="G143" i="13"/>
  <c r="B143" i="13"/>
  <c r="C143" i="13"/>
  <c r="A144" i="13" a="1"/>
  <c r="A144" i="13" s="1"/>
  <c r="C144" i="13" s="1"/>
  <c r="D143" i="13"/>
  <c r="F141" i="14"/>
  <c r="E141" i="14"/>
  <c r="G141" i="14"/>
  <c r="H141" i="14"/>
  <c r="A142" i="14" a="1"/>
  <c r="A142" i="14" s="1"/>
  <c r="B141" i="14"/>
  <c r="D141" i="14"/>
  <c r="C141" i="14"/>
  <c r="B144" i="13" l="1"/>
  <c r="E144" i="13"/>
  <c r="F144" i="13"/>
  <c r="G144" i="13"/>
  <c r="H144" i="13"/>
  <c r="A145" i="13" a="1"/>
  <c r="A145" i="13" s="1"/>
  <c r="C145" i="13" s="1"/>
  <c r="D144" i="13"/>
  <c r="E142" i="14"/>
  <c r="F142" i="14"/>
  <c r="G142" i="14"/>
  <c r="H142" i="14"/>
  <c r="A143" i="14" a="1"/>
  <c r="A143" i="14" s="1"/>
  <c r="C142" i="14"/>
  <c r="B142" i="14"/>
  <c r="D142" i="14"/>
  <c r="E145" i="13" l="1"/>
  <c r="H145" i="13"/>
  <c r="G145" i="13"/>
  <c r="F145" i="13"/>
  <c r="B145" i="13"/>
  <c r="A146" i="13" a="1"/>
  <c r="A146" i="13" s="1"/>
  <c r="D146" i="13" s="1"/>
  <c r="D145" i="13"/>
  <c r="F143" i="14"/>
  <c r="E143" i="14"/>
  <c r="G143" i="14"/>
  <c r="H143" i="14"/>
  <c r="A144" i="14" a="1"/>
  <c r="A144" i="14" s="1"/>
  <c r="D143" i="14"/>
  <c r="B143" i="14"/>
  <c r="C143" i="14"/>
  <c r="C146" i="13" l="1"/>
  <c r="E146" i="13"/>
  <c r="F146" i="13"/>
  <c r="G146" i="13"/>
  <c r="H146" i="13"/>
  <c r="B146" i="13"/>
  <c r="A147" i="13" a="1"/>
  <c r="A147" i="13" s="1"/>
  <c r="C147" i="13" s="1"/>
  <c r="E144" i="14"/>
  <c r="F144" i="14"/>
  <c r="G144" i="14"/>
  <c r="H144" i="14"/>
  <c r="A145" i="14" a="1"/>
  <c r="A145" i="14" s="1"/>
  <c r="D144" i="14"/>
  <c r="B144" i="14"/>
  <c r="C144" i="14"/>
  <c r="A148" i="13" l="1" a="1"/>
  <c r="A148" i="13" s="1"/>
  <c r="A149" i="13" s="1" a="1"/>
  <c r="A149" i="13" s="1"/>
  <c r="D147" i="13"/>
  <c r="E147" i="13"/>
  <c r="G147" i="13"/>
  <c r="H147" i="13"/>
  <c r="F147" i="13"/>
  <c r="B147" i="13"/>
  <c r="F145" i="14"/>
  <c r="E145" i="14"/>
  <c r="G145" i="14"/>
  <c r="H145" i="14"/>
  <c r="A146" i="14" a="1"/>
  <c r="A146" i="14" s="1"/>
  <c r="B145" i="14"/>
  <c r="C145" i="14"/>
  <c r="D145" i="14"/>
  <c r="E149" i="13" l="1"/>
  <c r="F149" i="13"/>
  <c r="G149" i="13"/>
  <c r="H149" i="13"/>
  <c r="D148" i="13"/>
  <c r="C148" i="13"/>
  <c r="B148" i="13"/>
  <c r="E148" i="13"/>
  <c r="F148" i="13"/>
  <c r="G148" i="13"/>
  <c r="H148" i="13"/>
  <c r="E146" i="14"/>
  <c r="F146" i="14"/>
  <c r="G146" i="14"/>
  <c r="H146" i="14"/>
  <c r="A147" i="14" a="1"/>
  <c r="A147" i="14" s="1"/>
  <c r="C146" i="14"/>
  <c r="B146" i="14"/>
  <c r="D146" i="14"/>
  <c r="D149" i="13"/>
  <c r="C149" i="13"/>
  <c r="A150" i="13" a="1"/>
  <c r="A150" i="13" s="1"/>
  <c r="B149" i="13"/>
  <c r="E150" i="13" l="1"/>
  <c r="F150" i="13"/>
  <c r="G150" i="13"/>
  <c r="H150" i="13"/>
  <c r="F147" i="14"/>
  <c r="E147" i="14"/>
  <c r="G147" i="14"/>
  <c r="H147" i="14"/>
  <c r="A148" i="14" a="1"/>
  <c r="A148" i="14" s="1"/>
  <c r="D147" i="14"/>
  <c r="B147" i="14"/>
  <c r="C147" i="14"/>
  <c r="C150" i="13"/>
  <c r="D150" i="13"/>
  <c r="A151" i="13" a="1"/>
  <c r="A151" i="13" s="1"/>
  <c r="B150" i="13"/>
  <c r="E151" i="13" l="1"/>
  <c r="G151" i="13"/>
  <c r="F151" i="13"/>
  <c r="H151" i="13"/>
  <c r="E148" i="14"/>
  <c r="F148" i="14"/>
  <c r="G148" i="14"/>
  <c r="H148" i="14"/>
  <c r="A149" i="14" a="1"/>
  <c r="A149" i="14" s="1"/>
  <c r="C148" i="14"/>
  <c r="D148" i="14"/>
  <c r="B148" i="14"/>
  <c r="D151" i="13"/>
  <c r="C151" i="13"/>
  <c r="A152" i="13" a="1"/>
  <c r="A152" i="13" s="1"/>
  <c r="B151" i="13"/>
  <c r="E152" i="13" l="1"/>
  <c r="F152" i="13"/>
  <c r="G152" i="13"/>
  <c r="H152" i="13"/>
  <c r="F149" i="14"/>
  <c r="G149" i="14"/>
  <c r="H149" i="14"/>
  <c r="E149" i="14"/>
  <c r="A150" i="14" a="1"/>
  <c r="A150" i="14" s="1"/>
  <c r="B149" i="14"/>
  <c r="C149" i="14"/>
  <c r="D149" i="14"/>
  <c r="C152" i="13"/>
  <c r="D152" i="13"/>
  <c r="A153" i="13" a="1"/>
  <c r="A153" i="13" s="1"/>
  <c r="B152" i="13"/>
  <c r="E153" i="13" l="1"/>
  <c r="F153" i="13"/>
  <c r="G153" i="13"/>
  <c r="H153" i="13"/>
  <c r="E150" i="14"/>
  <c r="F150" i="14"/>
  <c r="G150" i="14"/>
  <c r="H150" i="14"/>
  <c r="A151" i="14" a="1"/>
  <c r="A151" i="14" s="1"/>
  <c r="C150" i="14"/>
  <c r="B150" i="14"/>
  <c r="D150" i="14"/>
  <c r="C153" i="13"/>
  <c r="D153" i="13"/>
  <c r="A154" i="13" a="1"/>
  <c r="A154" i="13" s="1"/>
  <c r="B153" i="13"/>
  <c r="E154" i="13" l="1"/>
  <c r="F154" i="13"/>
  <c r="G154" i="13"/>
  <c r="H154" i="13"/>
  <c r="F151" i="14"/>
  <c r="E151" i="14"/>
  <c r="G151" i="14"/>
  <c r="H151" i="14"/>
  <c r="A152" i="14" a="1"/>
  <c r="A152" i="14" s="1"/>
  <c r="D151" i="14"/>
  <c r="C151" i="14"/>
  <c r="B151" i="14"/>
  <c r="C154" i="13"/>
  <c r="D154" i="13"/>
  <c r="A155" i="13" a="1"/>
  <c r="A155" i="13" s="1"/>
  <c r="B154" i="13"/>
  <c r="E155" i="13" l="1"/>
  <c r="F155" i="13"/>
  <c r="G155" i="13"/>
  <c r="H155" i="13"/>
  <c r="E152" i="14"/>
  <c r="F152" i="14"/>
  <c r="G152" i="14"/>
  <c r="H152" i="14"/>
  <c r="A153" i="14" a="1"/>
  <c r="A153" i="14" s="1"/>
  <c r="B152" i="14"/>
  <c r="C152" i="14"/>
  <c r="D152" i="14"/>
  <c r="C155" i="13"/>
  <c r="D155" i="13"/>
  <c r="A156" i="13" a="1"/>
  <c r="A156" i="13" s="1"/>
  <c r="B155" i="13"/>
  <c r="E156" i="13" l="1"/>
  <c r="F156" i="13"/>
  <c r="G156" i="13"/>
  <c r="H156" i="13"/>
  <c r="F153" i="14"/>
  <c r="E153" i="14"/>
  <c r="G153" i="14"/>
  <c r="H153" i="14"/>
  <c r="A154" i="14" a="1"/>
  <c r="A154" i="14" s="1"/>
  <c r="B153" i="14"/>
  <c r="C153" i="14"/>
  <c r="D153" i="14"/>
  <c r="C156" i="13"/>
  <c r="D156" i="13"/>
  <c r="A157" i="13" a="1"/>
  <c r="A157" i="13" s="1"/>
  <c r="B156" i="13"/>
  <c r="E157" i="13" l="1"/>
  <c r="F157" i="13"/>
  <c r="H157" i="13"/>
  <c r="G157" i="13"/>
  <c r="E154" i="14"/>
  <c r="F154" i="14"/>
  <c r="G154" i="14"/>
  <c r="H154" i="14"/>
  <c r="A155" i="14" a="1"/>
  <c r="A155" i="14" s="1"/>
  <c r="C154" i="14"/>
  <c r="D154" i="14"/>
  <c r="B154" i="14"/>
  <c r="C157" i="13"/>
  <c r="D157" i="13"/>
  <c r="A158" i="13" a="1"/>
  <c r="A158" i="13" s="1"/>
  <c r="B157" i="13"/>
  <c r="E158" i="13" l="1"/>
  <c r="F158" i="13"/>
  <c r="G158" i="13"/>
  <c r="H158" i="13"/>
  <c r="F155" i="14"/>
  <c r="E155" i="14"/>
  <c r="G155" i="14"/>
  <c r="H155" i="14"/>
  <c r="A156" i="14" a="1"/>
  <c r="A156" i="14" s="1"/>
  <c r="D155" i="14"/>
  <c r="B155" i="14"/>
  <c r="C155" i="14"/>
  <c r="C158" i="13"/>
  <c r="D158" i="13"/>
  <c r="A159" i="13" a="1"/>
  <c r="A159" i="13" s="1"/>
  <c r="B158" i="13"/>
  <c r="E159" i="13" l="1"/>
  <c r="F159" i="13"/>
  <c r="H159" i="13"/>
  <c r="G159" i="13"/>
  <c r="E156" i="14"/>
  <c r="F156" i="14"/>
  <c r="G156" i="14"/>
  <c r="H156" i="14"/>
  <c r="A157" i="14" a="1"/>
  <c r="A157" i="14" s="1"/>
  <c r="B156" i="14"/>
  <c r="C156" i="14"/>
  <c r="D156" i="14"/>
  <c r="C159" i="13"/>
  <c r="D159" i="13"/>
  <c r="A160" i="13" a="1"/>
  <c r="A160" i="13" s="1"/>
  <c r="B159" i="13"/>
  <c r="E160" i="13" l="1"/>
  <c r="F160" i="13"/>
  <c r="G160" i="13"/>
  <c r="H160" i="13"/>
  <c r="F157" i="14"/>
  <c r="H157" i="14"/>
  <c r="E157" i="14"/>
  <c r="G157" i="14"/>
  <c r="A158" i="14" a="1"/>
  <c r="A158" i="14" s="1"/>
  <c r="B157" i="14"/>
  <c r="D157" i="14"/>
  <c r="C157" i="14"/>
  <c r="C160" i="13"/>
  <c r="D160" i="13"/>
  <c r="A161" i="13" a="1"/>
  <c r="A161" i="13" s="1"/>
  <c r="B160" i="13"/>
  <c r="E161" i="13" l="1"/>
  <c r="H161" i="13"/>
  <c r="G161" i="13"/>
  <c r="F161" i="13"/>
  <c r="E158" i="14"/>
  <c r="F158" i="14"/>
  <c r="G158" i="14"/>
  <c r="H158" i="14"/>
  <c r="A159" i="14" a="1"/>
  <c r="A159" i="14" s="1"/>
  <c r="C158" i="14"/>
  <c r="B158" i="14"/>
  <c r="D158" i="14"/>
  <c r="D161" i="13"/>
  <c r="C161" i="13"/>
  <c r="A162" i="13" a="1"/>
  <c r="A162" i="13" s="1"/>
  <c r="B161" i="13"/>
  <c r="E162" i="13" l="1"/>
  <c r="F162" i="13"/>
  <c r="G162" i="13"/>
  <c r="H162" i="13"/>
  <c r="F159" i="14"/>
  <c r="E159" i="14"/>
  <c r="G159" i="14"/>
  <c r="H159" i="14"/>
  <c r="A160" i="14" a="1"/>
  <c r="A160" i="14" s="1"/>
  <c r="B159" i="14"/>
  <c r="C159" i="14"/>
  <c r="D159" i="14"/>
  <c r="C162" i="13"/>
  <c r="D162" i="13"/>
  <c r="A163" i="13" a="1"/>
  <c r="A163" i="13" s="1"/>
  <c r="B162" i="13"/>
  <c r="E163" i="13" l="1"/>
  <c r="G163" i="13"/>
  <c r="H163" i="13"/>
  <c r="F163" i="13"/>
  <c r="E160" i="14"/>
  <c r="F160" i="14"/>
  <c r="G160" i="14"/>
  <c r="H160" i="14"/>
  <c r="A161" i="14" a="1"/>
  <c r="A161" i="14" s="1"/>
  <c r="B160" i="14"/>
  <c r="C160" i="14"/>
  <c r="D160" i="14"/>
  <c r="C163" i="13"/>
  <c r="D163" i="13"/>
  <c r="A164" i="13" a="1"/>
  <c r="A164" i="13" s="1"/>
  <c r="B163" i="13"/>
  <c r="E164" i="13" l="1"/>
  <c r="F164" i="13"/>
  <c r="G164" i="13"/>
  <c r="H164" i="13"/>
  <c r="F161" i="14"/>
  <c r="E161" i="14"/>
  <c r="G161" i="14"/>
  <c r="H161" i="14"/>
  <c r="A162" i="14" a="1"/>
  <c r="A162" i="14" s="1"/>
  <c r="C161" i="14"/>
  <c r="D161" i="14"/>
  <c r="B161" i="14"/>
  <c r="C164" i="13"/>
  <c r="D164" i="13"/>
  <c r="A165" i="13" a="1"/>
  <c r="A165" i="13" s="1"/>
  <c r="B164" i="13"/>
  <c r="E165" i="13" l="1"/>
  <c r="F165" i="13"/>
  <c r="G165" i="13"/>
  <c r="H165" i="13"/>
  <c r="E162" i="14"/>
  <c r="F162" i="14"/>
  <c r="G162" i="14"/>
  <c r="H162" i="14"/>
  <c r="A163" i="14" a="1"/>
  <c r="A163" i="14" s="1"/>
  <c r="D162" i="14"/>
  <c r="B162" i="14"/>
  <c r="C162" i="14"/>
  <c r="C165" i="13"/>
  <c r="D165" i="13"/>
  <c r="A166" i="13" a="1"/>
  <c r="A166" i="13" s="1"/>
  <c r="B165" i="13"/>
  <c r="E166" i="13" l="1"/>
  <c r="F166" i="13"/>
  <c r="G166" i="13"/>
  <c r="H166" i="13"/>
  <c r="F163" i="14"/>
  <c r="E163" i="14"/>
  <c r="G163" i="14"/>
  <c r="H163" i="14"/>
  <c r="A164" i="14" a="1"/>
  <c r="A164" i="14" s="1"/>
  <c r="B163" i="14"/>
  <c r="C163" i="14"/>
  <c r="D163" i="14"/>
  <c r="C166" i="13"/>
  <c r="D166" i="13"/>
  <c r="A167" i="13" a="1"/>
  <c r="A167" i="13" s="1"/>
  <c r="B166" i="13"/>
  <c r="E167" i="13" l="1"/>
  <c r="G167" i="13"/>
  <c r="H167" i="13"/>
  <c r="F167" i="13"/>
  <c r="E164" i="14"/>
  <c r="F164" i="14"/>
  <c r="G164" i="14"/>
  <c r="H164" i="14"/>
  <c r="A165" i="14" a="1"/>
  <c r="A165" i="14" s="1"/>
  <c r="B164" i="14"/>
  <c r="C164" i="14"/>
  <c r="D164" i="14"/>
  <c r="C167" i="13"/>
  <c r="D167" i="13"/>
  <c r="A168" i="13" a="1"/>
  <c r="A168" i="13" s="1"/>
  <c r="B167" i="13"/>
  <c r="E168" i="13" l="1"/>
  <c r="F168" i="13"/>
  <c r="G168" i="13"/>
  <c r="H168" i="13"/>
  <c r="F165" i="14"/>
  <c r="E165" i="14"/>
  <c r="H165" i="14"/>
  <c r="G165" i="14"/>
  <c r="A166" i="14" a="1"/>
  <c r="A166" i="14" s="1"/>
  <c r="C165" i="14"/>
  <c r="D165" i="14"/>
  <c r="B165" i="14"/>
  <c r="C168" i="13"/>
  <c r="D168" i="13"/>
  <c r="A169" i="13" a="1"/>
  <c r="A169" i="13" s="1"/>
  <c r="B168" i="13"/>
  <c r="F169" i="13" l="1"/>
  <c r="E169" i="13"/>
  <c r="G169" i="13"/>
  <c r="H169" i="13"/>
  <c r="E166" i="14"/>
  <c r="F166" i="14"/>
  <c r="G166" i="14"/>
  <c r="H166" i="14"/>
  <c r="A167" i="14" a="1"/>
  <c r="A167" i="14" s="1"/>
  <c r="D166" i="14"/>
  <c r="B166" i="14"/>
  <c r="C166" i="14"/>
  <c r="C169" i="13"/>
  <c r="D169" i="13"/>
  <c r="A170" i="13" a="1"/>
  <c r="A170" i="13" s="1"/>
  <c r="B169" i="13"/>
  <c r="E170" i="13" l="1"/>
  <c r="F170" i="13"/>
  <c r="G170" i="13"/>
  <c r="H170" i="13"/>
  <c r="F167" i="14"/>
  <c r="E167" i="14"/>
  <c r="G167" i="14"/>
  <c r="H167" i="14"/>
  <c r="A168" i="14" a="1"/>
  <c r="A168" i="14" s="1"/>
  <c r="B167" i="14"/>
  <c r="C167" i="14"/>
  <c r="D167" i="14"/>
  <c r="C170" i="13"/>
  <c r="D170" i="13"/>
  <c r="A171" i="13" a="1"/>
  <c r="A171" i="13" s="1"/>
  <c r="B170" i="13"/>
  <c r="E171" i="13" l="1"/>
  <c r="G171" i="13"/>
  <c r="H171" i="13"/>
  <c r="F171" i="13"/>
  <c r="E168" i="14"/>
  <c r="F168" i="14"/>
  <c r="G168" i="14"/>
  <c r="H168" i="14"/>
  <c r="A169" i="14" a="1"/>
  <c r="A169" i="14" s="1"/>
  <c r="B168" i="14"/>
  <c r="C168" i="14"/>
  <c r="D168" i="14"/>
  <c r="D171" i="13"/>
  <c r="C171" i="13"/>
  <c r="A172" i="13" a="1"/>
  <c r="A172" i="13" s="1"/>
  <c r="B171" i="13"/>
  <c r="E172" i="13" l="1"/>
  <c r="F172" i="13"/>
  <c r="G172" i="13"/>
  <c r="H172" i="13"/>
  <c r="H169" i="14"/>
  <c r="E169" i="14"/>
  <c r="F169" i="14"/>
  <c r="G169" i="14"/>
  <c r="A170" i="14" a="1"/>
  <c r="A170" i="14" s="1"/>
  <c r="C169" i="14"/>
  <c r="D169" i="14"/>
  <c r="B169" i="14"/>
  <c r="C172" i="13"/>
  <c r="D172" i="13"/>
  <c r="A173" i="13" a="1"/>
  <c r="A173" i="13" s="1"/>
  <c r="B172" i="13"/>
  <c r="F173" i="13" l="1"/>
  <c r="E173" i="13"/>
  <c r="H173" i="13"/>
  <c r="G173" i="13"/>
  <c r="E170" i="14"/>
  <c r="F170" i="14"/>
  <c r="G170" i="14"/>
  <c r="H170" i="14"/>
  <c r="A171" i="14" a="1"/>
  <c r="A171" i="14" s="1"/>
  <c r="D170" i="14"/>
  <c r="B170" i="14"/>
  <c r="C170" i="14"/>
  <c r="C173" i="13"/>
  <c r="D173" i="13"/>
  <c r="A174" i="13" a="1"/>
  <c r="A174" i="13" s="1"/>
  <c r="B173" i="13"/>
  <c r="E174" i="13" l="1"/>
  <c r="F174" i="13"/>
  <c r="G174" i="13"/>
  <c r="H174" i="13"/>
  <c r="E171" i="14"/>
  <c r="F171" i="14"/>
  <c r="H171" i="14"/>
  <c r="G171" i="14"/>
  <c r="A172" i="14" a="1"/>
  <c r="A172" i="14" s="1"/>
  <c r="B171" i="14"/>
  <c r="C171" i="14"/>
  <c r="D171" i="14"/>
  <c r="C174" i="13"/>
  <c r="D174" i="13"/>
  <c r="A175" i="13" a="1"/>
  <c r="A175" i="13" s="1"/>
  <c r="B174" i="13"/>
  <c r="E175" i="13" l="1"/>
  <c r="G175" i="13"/>
  <c r="H175" i="13"/>
  <c r="F175" i="13"/>
  <c r="E172" i="14"/>
  <c r="F172" i="14"/>
  <c r="G172" i="14"/>
  <c r="H172" i="14"/>
  <c r="A173" i="14" a="1"/>
  <c r="A173" i="14" s="1"/>
  <c r="B172" i="14"/>
  <c r="C172" i="14"/>
  <c r="D172" i="14"/>
  <c r="C175" i="13"/>
  <c r="D175" i="13"/>
  <c r="A176" i="13" a="1"/>
  <c r="A176" i="13" s="1"/>
  <c r="B175" i="13"/>
  <c r="F176" i="13" l="1"/>
  <c r="E176" i="13"/>
  <c r="H176" i="13"/>
  <c r="G176" i="13"/>
  <c r="F173" i="14"/>
  <c r="E173" i="14"/>
  <c r="G173" i="14"/>
  <c r="H173" i="14"/>
  <c r="A174" i="14" a="1"/>
  <c r="A174" i="14" s="1"/>
  <c r="C173" i="14"/>
  <c r="D173" i="14"/>
  <c r="B173" i="14"/>
  <c r="C176" i="13"/>
  <c r="D176" i="13"/>
  <c r="A177" i="13" a="1"/>
  <c r="A177" i="13" s="1"/>
  <c r="B176" i="13"/>
  <c r="E177" i="13" l="1"/>
  <c r="G177" i="13"/>
  <c r="H177" i="13"/>
  <c r="F177" i="13"/>
  <c r="E174" i="14"/>
  <c r="F174" i="14"/>
  <c r="G174" i="14"/>
  <c r="H174" i="14"/>
  <c r="A175" i="14" a="1"/>
  <c r="A175" i="14" s="1"/>
  <c r="D174" i="14"/>
  <c r="B174" i="14"/>
  <c r="C174" i="14"/>
  <c r="C177" i="13"/>
  <c r="D177" i="13"/>
  <c r="A178" i="13" a="1"/>
  <c r="A178" i="13" s="1"/>
  <c r="B177" i="13"/>
  <c r="E178" i="13" l="1"/>
  <c r="F178" i="13"/>
  <c r="H178" i="13"/>
  <c r="G178" i="13"/>
  <c r="F175" i="14"/>
  <c r="G175" i="14"/>
  <c r="H175" i="14"/>
  <c r="E175" i="14"/>
  <c r="A176" i="14" a="1"/>
  <c r="A176" i="14" s="1"/>
  <c r="B175" i="14"/>
  <c r="C175" i="14"/>
  <c r="D175" i="14"/>
  <c r="C178" i="13"/>
  <c r="D178" i="13"/>
  <c r="A179" i="13" a="1"/>
  <c r="A179" i="13" s="1"/>
  <c r="B178" i="13"/>
  <c r="E179" i="13" l="1"/>
  <c r="G179" i="13"/>
  <c r="H179" i="13"/>
  <c r="F179" i="13"/>
  <c r="E176" i="14"/>
  <c r="F176" i="14"/>
  <c r="G176" i="14"/>
  <c r="H176" i="14"/>
  <c r="A177" i="14" a="1"/>
  <c r="A177" i="14" s="1"/>
  <c r="B176" i="14"/>
  <c r="C176" i="14"/>
  <c r="D176" i="14"/>
  <c r="C179" i="13"/>
  <c r="D179" i="13"/>
  <c r="A180" i="13" a="1"/>
  <c r="A180" i="13" s="1"/>
  <c r="B179" i="13"/>
  <c r="E180" i="13" l="1"/>
  <c r="G180" i="13"/>
  <c r="H180" i="13"/>
  <c r="F180" i="13"/>
  <c r="F177" i="14"/>
  <c r="G177" i="14"/>
  <c r="H177" i="14"/>
  <c r="E177" i="14"/>
  <c r="A178" i="14" a="1"/>
  <c r="A178" i="14" s="1"/>
  <c r="C177" i="14"/>
  <c r="D177" i="14"/>
  <c r="B177" i="14"/>
  <c r="C180" i="13"/>
  <c r="D180" i="13"/>
  <c r="A181" i="13" a="1"/>
  <c r="A181" i="13" s="1"/>
  <c r="B180" i="13"/>
  <c r="E181" i="13" l="1"/>
  <c r="G181" i="13"/>
  <c r="H181" i="13"/>
  <c r="F181" i="13"/>
  <c r="E178" i="14"/>
  <c r="F178" i="14"/>
  <c r="G178" i="14"/>
  <c r="H178" i="14"/>
  <c r="A179" i="14" a="1"/>
  <c r="A179" i="14" s="1"/>
  <c r="D178" i="14"/>
  <c r="B178" i="14"/>
  <c r="C178" i="14"/>
  <c r="D181" i="13"/>
  <c r="C181" i="13"/>
  <c r="A182" i="13" a="1"/>
  <c r="A182" i="13" s="1"/>
  <c r="B181" i="13"/>
  <c r="E182" i="13" l="1"/>
  <c r="H182" i="13"/>
  <c r="F182" i="13"/>
  <c r="G182" i="13"/>
  <c r="F179" i="14"/>
  <c r="G179" i="14"/>
  <c r="E179" i="14"/>
  <c r="H179" i="14"/>
  <c r="A180" i="14" a="1"/>
  <c r="A180" i="14" s="1"/>
  <c r="B179" i="14"/>
  <c r="C179" i="14"/>
  <c r="D179" i="14"/>
  <c r="C182" i="13"/>
  <c r="D182" i="13"/>
  <c r="A183" i="13" a="1"/>
  <c r="A183" i="13" s="1"/>
  <c r="B182" i="13"/>
  <c r="E183" i="13" l="1"/>
  <c r="G183" i="13"/>
  <c r="H183" i="13"/>
  <c r="F183" i="13"/>
  <c r="E180" i="14"/>
  <c r="F180" i="14"/>
  <c r="G180" i="14"/>
  <c r="H180" i="14"/>
  <c r="B180" i="14"/>
  <c r="C180" i="14"/>
  <c r="D180" i="14"/>
  <c r="C183" i="13"/>
  <c r="D183" i="13"/>
  <c r="A184" i="13" a="1"/>
  <c r="A184" i="13" s="1"/>
  <c r="B183" i="13"/>
  <c r="E184" i="13" l="1"/>
  <c r="G184" i="13"/>
  <c r="H184" i="13"/>
  <c r="F184" i="13"/>
  <c r="C184" i="13"/>
  <c r="D184" i="13"/>
  <c r="A185" i="13" a="1"/>
  <c r="A185" i="13" s="1"/>
  <c r="B184" i="13"/>
  <c r="E185" i="13" l="1"/>
  <c r="G185" i="13"/>
  <c r="H185" i="13"/>
  <c r="F185" i="13"/>
  <c r="C185" i="13"/>
  <c r="D185" i="13"/>
  <c r="A186" i="13" a="1"/>
  <c r="A186" i="13" s="1"/>
  <c r="B185" i="13"/>
  <c r="E186" i="13" l="1"/>
  <c r="F186" i="13"/>
  <c r="H186" i="13"/>
  <c r="G186" i="13"/>
  <c r="C186" i="13"/>
  <c r="D186" i="13"/>
  <c r="A187" i="13" a="1"/>
  <c r="A187" i="13" s="1"/>
  <c r="B186" i="13"/>
  <c r="E187" i="13" l="1"/>
  <c r="G187" i="13"/>
  <c r="H187" i="13"/>
  <c r="F187" i="13"/>
  <c r="A181" i="14" a="1"/>
  <c r="A181" i="14" s="1"/>
  <c r="C187" i="13"/>
  <c r="D187" i="13"/>
  <c r="A188" i="13" a="1"/>
  <c r="A188" i="13" s="1"/>
  <c r="B187" i="13"/>
  <c r="E188" i="13" l="1"/>
  <c r="G188" i="13"/>
  <c r="H188" i="13"/>
  <c r="F188" i="13"/>
  <c r="F181" i="14"/>
  <c r="H181" i="14"/>
  <c r="G181" i="14"/>
  <c r="E181" i="14"/>
  <c r="A182" i="14" a="1"/>
  <c r="A182" i="14" s="1"/>
  <c r="C181" i="14"/>
  <c r="D181" i="14"/>
  <c r="B181" i="14"/>
  <c r="C188" i="13"/>
  <c r="D188" i="13"/>
  <c r="A189" i="13" a="1"/>
  <c r="A189" i="13" s="1"/>
  <c r="B188" i="13"/>
  <c r="E189" i="13" l="1"/>
  <c r="G189" i="13"/>
  <c r="H189" i="13"/>
  <c r="F189" i="13"/>
  <c r="A183" i="14" a="1"/>
  <c r="A183" i="14" s="1"/>
  <c r="D182" i="14"/>
  <c r="H182" i="14"/>
  <c r="F182" i="14"/>
  <c r="B182" i="14"/>
  <c r="G182" i="14"/>
  <c r="C182" i="14"/>
  <c r="C189" i="13"/>
  <c r="D189" i="13"/>
  <c r="A190" i="13" a="1"/>
  <c r="A190" i="13" s="1"/>
  <c r="B189" i="13"/>
  <c r="E190" i="13" l="1"/>
  <c r="F190" i="13"/>
  <c r="G190" i="13"/>
  <c r="H190" i="13"/>
  <c r="A184" i="14" a="1"/>
  <c r="A184" i="14" s="1"/>
  <c r="B183" i="14"/>
  <c r="F183" i="14"/>
  <c r="G183" i="14"/>
  <c r="C183" i="14"/>
  <c r="H183" i="14"/>
  <c r="D183" i="14"/>
  <c r="C190" i="13"/>
  <c r="D190" i="13"/>
  <c r="A191" i="13" a="1"/>
  <c r="A191" i="13" s="1"/>
  <c r="B190" i="13"/>
  <c r="E191" i="13" l="1"/>
  <c r="G191" i="13"/>
  <c r="H191" i="13"/>
  <c r="F191" i="13"/>
  <c r="A185" i="14" a="1"/>
  <c r="A185" i="14" s="1"/>
  <c r="B184" i="14"/>
  <c r="F184" i="14"/>
  <c r="C184" i="14"/>
  <c r="G184" i="14"/>
  <c r="H184" i="14"/>
  <c r="D184" i="14"/>
  <c r="C191" i="13"/>
  <c r="D191" i="13"/>
  <c r="A192" i="13" a="1"/>
  <c r="A192" i="13" s="1"/>
  <c r="B191" i="13"/>
  <c r="E192" i="13" l="1"/>
  <c r="G192" i="13"/>
  <c r="H192" i="13"/>
  <c r="F192" i="13"/>
  <c r="A186" i="14" a="1"/>
  <c r="A186" i="14" s="1"/>
  <c r="C185" i="14"/>
  <c r="G185" i="14"/>
  <c r="D185" i="14"/>
  <c r="H185" i="14"/>
  <c r="B185" i="14"/>
  <c r="F185" i="14"/>
  <c r="C192" i="13"/>
  <c r="D192" i="13"/>
  <c r="A193" i="13" a="1"/>
  <c r="A193" i="13" s="1"/>
  <c r="B192" i="13"/>
  <c r="E193" i="13" l="1"/>
  <c r="G193" i="13"/>
  <c r="H193" i="13"/>
  <c r="F193" i="13"/>
  <c r="A187" i="14" a="1"/>
  <c r="A187" i="14" s="1"/>
  <c r="D186" i="14"/>
  <c r="H186" i="14"/>
  <c r="B186" i="14"/>
  <c r="F186" i="14"/>
  <c r="C186" i="14"/>
  <c r="G186" i="14"/>
  <c r="D193" i="13"/>
  <c r="C193" i="13"/>
  <c r="A194" i="13" a="1"/>
  <c r="A194" i="13" s="1"/>
  <c r="B193" i="13"/>
  <c r="E194" i="13" l="1"/>
  <c r="H194" i="13"/>
  <c r="F194" i="13"/>
  <c r="G194" i="13"/>
  <c r="A188" i="14" a="1"/>
  <c r="A188" i="14" s="1"/>
  <c r="B187" i="14"/>
  <c r="F187" i="14"/>
  <c r="C187" i="14"/>
  <c r="G187" i="14"/>
  <c r="D187" i="14"/>
  <c r="H187" i="14"/>
  <c r="C194" i="13"/>
  <c r="D194" i="13"/>
  <c r="A195" i="13" a="1"/>
  <c r="A195" i="13" s="1"/>
  <c r="B194" i="13"/>
  <c r="E195" i="13" l="1"/>
  <c r="G195" i="13"/>
  <c r="H195" i="13"/>
  <c r="F195" i="13"/>
  <c r="A189" i="14" a="1"/>
  <c r="A189" i="14" s="1"/>
  <c r="B188" i="14"/>
  <c r="F188" i="14"/>
  <c r="C188" i="14"/>
  <c r="G188" i="14"/>
  <c r="D188" i="14"/>
  <c r="H188" i="14"/>
  <c r="C195" i="13"/>
  <c r="D195" i="13"/>
  <c r="A196" i="13" a="1"/>
  <c r="A196" i="13" s="1"/>
  <c r="B195" i="13"/>
  <c r="E196" i="13" l="1"/>
  <c r="G196" i="13"/>
  <c r="F196" i="13"/>
  <c r="H196" i="13"/>
  <c r="A190" i="14" a="1"/>
  <c r="A190" i="14" s="1"/>
  <c r="D189" i="14"/>
  <c r="H189" i="14"/>
  <c r="C189" i="14"/>
  <c r="F189" i="14"/>
  <c r="B189" i="14"/>
  <c r="G189" i="14"/>
  <c r="C196" i="13"/>
  <c r="D196" i="13"/>
  <c r="A197" i="13" a="1"/>
  <c r="A197" i="13" s="1"/>
  <c r="B196" i="13"/>
  <c r="E197" i="13" l="1"/>
  <c r="G197" i="13"/>
  <c r="H197" i="13"/>
  <c r="F197" i="13"/>
  <c r="A191" i="14" a="1"/>
  <c r="A191" i="14" s="1"/>
  <c r="B190" i="14"/>
  <c r="G190" i="14"/>
  <c r="D190" i="14"/>
  <c r="C190" i="14"/>
  <c r="H190" i="14"/>
  <c r="F190" i="14"/>
  <c r="C197" i="13"/>
  <c r="D197" i="13"/>
  <c r="A198" i="13" a="1"/>
  <c r="A198" i="13" s="1"/>
  <c r="B197" i="13"/>
  <c r="E198" i="13" l="1"/>
  <c r="F198" i="13"/>
  <c r="H198" i="13"/>
  <c r="G198" i="13"/>
  <c r="A192" i="14" a="1"/>
  <c r="A192" i="14" s="1"/>
  <c r="B191" i="14"/>
  <c r="F191" i="14"/>
  <c r="C191" i="14"/>
  <c r="H191" i="14"/>
  <c r="G191" i="14"/>
  <c r="D191" i="14"/>
  <c r="C198" i="13"/>
  <c r="D198" i="13"/>
  <c r="A199" i="13" a="1"/>
  <c r="A199" i="13" s="1"/>
  <c r="B198" i="13"/>
  <c r="E199" i="13" l="1"/>
  <c r="G199" i="13"/>
  <c r="H199" i="13"/>
  <c r="F199" i="13"/>
  <c r="A193" i="14" a="1"/>
  <c r="A193" i="14" s="1"/>
  <c r="C192" i="14"/>
  <c r="G192" i="14"/>
  <c r="D192" i="14"/>
  <c r="F192" i="14"/>
  <c r="B192" i="14"/>
  <c r="H192" i="14"/>
  <c r="C199" i="13"/>
  <c r="D199" i="13"/>
  <c r="A200" i="13" a="1"/>
  <c r="A200" i="13" s="1"/>
  <c r="B199" i="13"/>
  <c r="E200" i="13" l="1"/>
  <c r="G200" i="13"/>
  <c r="H200" i="13"/>
  <c r="F200" i="13"/>
  <c r="A194" i="14" a="1"/>
  <c r="A194" i="14" s="1"/>
  <c r="D193" i="14"/>
  <c r="H193" i="14"/>
  <c r="B193" i="14"/>
  <c r="G193" i="14"/>
  <c r="C193" i="14"/>
  <c r="F193" i="14"/>
  <c r="C200" i="13"/>
  <c r="D200" i="13"/>
  <c r="A201" i="13" a="1"/>
  <c r="A201" i="13" s="1"/>
  <c r="B200" i="13"/>
  <c r="E201" i="13" l="1"/>
  <c r="G201" i="13"/>
  <c r="H201" i="13"/>
  <c r="F201" i="13"/>
  <c r="A195" i="14" a="1"/>
  <c r="A195" i="14" s="1"/>
  <c r="F194" i="14"/>
  <c r="C194" i="14"/>
  <c r="H194" i="14"/>
  <c r="B194" i="14"/>
  <c r="G194" i="14"/>
  <c r="D194" i="14"/>
  <c r="C201" i="13"/>
  <c r="D201" i="13"/>
  <c r="A202" i="13" a="1"/>
  <c r="A202" i="13" s="1"/>
  <c r="B201" i="13"/>
  <c r="E202" i="13" l="1"/>
  <c r="H202" i="13"/>
  <c r="F202" i="13"/>
  <c r="G202" i="13"/>
  <c r="A196" i="14" a="1"/>
  <c r="A196" i="14" s="1"/>
  <c r="B195" i="14"/>
  <c r="F195" i="14"/>
  <c r="D195" i="14"/>
  <c r="G195" i="14"/>
  <c r="C195" i="14"/>
  <c r="H195" i="14"/>
  <c r="C202" i="13"/>
  <c r="D202" i="13"/>
  <c r="A203" i="13" a="1"/>
  <c r="A203" i="13" s="1"/>
  <c r="B202" i="13"/>
  <c r="E203" i="13" l="1"/>
  <c r="G203" i="13"/>
  <c r="H203" i="13"/>
  <c r="F203" i="13"/>
  <c r="A197" i="14" a="1"/>
  <c r="A197" i="14" s="1"/>
  <c r="C196" i="14"/>
  <c r="G196" i="14"/>
  <c r="B196" i="14"/>
  <c r="H196" i="14"/>
  <c r="D196" i="14"/>
  <c r="F196" i="14"/>
  <c r="C203" i="13"/>
  <c r="D203" i="13"/>
  <c r="A204" i="13" a="1"/>
  <c r="A204" i="13" s="1"/>
  <c r="B203" i="13"/>
  <c r="E204" i="13" l="1"/>
  <c r="G204" i="13"/>
  <c r="H204" i="13"/>
  <c r="F204" i="13"/>
  <c r="A198" i="14" a="1"/>
  <c r="A198" i="14" s="1"/>
  <c r="D197" i="14"/>
  <c r="H197" i="14"/>
  <c r="F197" i="14"/>
  <c r="C197" i="14"/>
  <c r="B197" i="14"/>
  <c r="G197" i="14"/>
  <c r="C204" i="13"/>
  <c r="D204" i="13"/>
  <c r="A205" i="13" a="1"/>
  <c r="A205" i="13" s="1"/>
  <c r="B204" i="13"/>
  <c r="E205" i="13" l="1"/>
  <c r="G205" i="13"/>
  <c r="H205" i="13"/>
  <c r="F205" i="13"/>
  <c r="A199" i="14" a="1"/>
  <c r="A199" i="14" s="1"/>
  <c r="D198" i="14"/>
  <c r="B198" i="14"/>
  <c r="G198" i="14"/>
  <c r="F198" i="14"/>
  <c r="C198" i="14"/>
  <c r="H198" i="14"/>
  <c r="C205" i="13"/>
  <c r="D205" i="13"/>
  <c r="A206" i="13" a="1"/>
  <c r="A206" i="13" s="1"/>
  <c r="B205" i="13"/>
  <c r="E206" i="13" l="1"/>
  <c r="F206" i="13"/>
  <c r="G206" i="13"/>
  <c r="H206" i="13"/>
  <c r="A200" i="14" a="1"/>
  <c r="A200" i="14" s="1"/>
  <c r="B199" i="14"/>
  <c r="F199" i="14"/>
  <c r="C199" i="14"/>
  <c r="H199" i="14"/>
  <c r="D199" i="14"/>
  <c r="G199" i="14"/>
  <c r="C206" i="13"/>
  <c r="D206" i="13"/>
  <c r="A207" i="13" a="1"/>
  <c r="A207" i="13" s="1"/>
  <c r="B206" i="13"/>
  <c r="E207" i="13" l="1"/>
  <c r="G207" i="13"/>
  <c r="H207" i="13"/>
  <c r="F207" i="13"/>
  <c r="A201" i="14" a="1"/>
  <c r="A201" i="14" s="1"/>
  <c r="C200" i="14"/>
  <c r="G200" i="14"/>
  <c r="F200" i="14"/>
  <c r="D200" i="14"/>
  <c r="B200" i="14"/>
  <c r="H200" i="14"/>
  <c r="C207" i="13"/>
  <c r="D207" i="13"/>
  <c r="A208" i="13" a="1"/>
  <c r="A208" i="13" s="1"/>
  <c r="B207" i="13"/>
  <c r="E208" i="13" l="1"/>
  <c r="G208" i="13"/>
  <c r="F208" i="13"/>
  <c r="H208" i="13"/>
  <c r="A202" i="14" a="1"/>
  <c r="A202" i="14" s="1"/>
  <c r="D201" i="14"/>
  <c r="H201" i="14"/>
  <c r="B201" i="14"/>
  <c r="G201" i="14"/>
  <c r="F201" i="14"/>
  <c r="C201" i="14"/>
  <c r="C208" i="13"/>
  <c r="D208" i="13"/>
  <c r="A209" i="13" a="1"/>
  <c r="A209" i="13" s="1"/>
  <c r="B208" i="13"/>
  <c r="E209" i="13" l="1"/>
  <c r="G209" i="13"/>
  <c r="H209" i="13"/>
  <c r="F209" i="13"/>
  <c r="A203" i="14" a="1"/>
  <c r="A203" i="14" s="1"/>
  <c r="C202" i="14"/>
  <c r="H202" i="14"/>
  <c r="F202" i="14"/>
  <c r="D202" i="14"/>
  <c r="B202" i="14"/>
  <c r="G202" i="14"/>
  <c r="C209" i="13"/>
  <c r="D209" i="13"/>
  <c r="A210" i="13" a="1"/>
  <c r="A210" i="13" s="1"/>
  <c r="B209" i="13"/>
  <c r="E210" i="13" l="1"/>
  <c r="H210" i="13"/>
  <c r="F210" i="13"/>
  <c r="G210" i="13"/>
  <c r="A204" i="14" a="1"/>
  <c r="A204" i="14" s="1"/>
  <c r="B203" i="14"/>
  <c r="F203" i="14"/>
  <c r="G203" i="14"/>
  <c r="D203" i="14"/>
  <c r="C203" i="14"/>
  <c r="H203" i="14"/>
  <c r="C210" i="13"/>
  <c r="D210" i="13"/>
  <c r="A211" i="13" a="1"/>
  <c r="A211" i="13" s="1"/>
  <c r="B210" i="13"/>
  <c r="E211" i="13" l="1"/>
  <c r="G211" i="13"/>
  <c r="H211" i="13"/>
  <c r="F211" i="13"/>
  <c r="A205" i="14" a="1"/>
  <c r="A205" i="14" s="1"/>
  <c r="C204" i="14"/>
  <c r="G204" i="14"/>
  <c r="B204" i="14"/>
  <c r="H204" i="14"/>
  <c r="F204" i="14"/>
  <c r="D204" i="14"/>
  <c r="C211" i="13"/>
  <c r="D211" i="13"/>
  <c r="A212" i="13" a="1"/>
  <c r="A212" i="13" s="1"/>
  <c r="B211" i="13"/>
  <c r="E212" i="13" l="1"/>
  <c r="G212" i="13"/>
  <c r="H212" i="13"/>
  <c r="F212" i="13"/>
  <c r="A206" i="14" a="1"/>
  <c r="A206" i="14" s="1"/>
  <c r="D205" i="14"/>
  <c r="H205" i="14"/>
  <c r="C205" i="14"/>
  <c r="F205" i="14"/>
  <c r="B205" i="14"/>
  <c r="G205" i="14"/>
  <c r="C212" i="13"/>
  <c r="D212" i="13"/>
  <c r="A213" i="13" a="1"/>
  <c r="A213" i="13" s="1"/>
  <c r="B212" i="13"/>
  <c r="E213" i="13" l="1"/>
  <c r="G213" i="13"/>
  <c r="H213" i="13"/>
  <c r="F213" i="13"/>
  <c r="A207" i="14" a="1"/>
  <c r="A207" i="14" s="1"/>
  <c r="B206" i="14"/>
  <c r="G206" i="14"/>
  <c r="D206" i="14"/>
  <c r="C206" i="14"/>
  <c r="H206" i="14"/>
  <c r="F206" i="14"/>
  <c r="D213" i="13"/>
  <c r="C213" i="13"/>
  <c r="A214" i="13" a="1"/>
  <c r="A214" i="13" s="1"/>
  <c r="B213" i="13"/>
  <c r="E214" i="13" l="1"/>
  <c r="H214" i="13"/>
  <c r="F214" i="13"/>
  <c r="G214" i="13"/>
  <c r="A208" i="14" a="1"/>
  <c r="A208" i="14" s="1"/>
  <c r="B207" i="14"/>
  <c r="F207" i="14"/>
  <c r="C207" i="14"/>
  <c r="H207" i="14"/>
  <c r="G207" i="14"/>
  <c r="D207" i="14"/>
  <c r="C214" i="13"/>
  <c r="D214" i="13"/>
  <c r="A215" i="13" a="1"/>
  <c r="A215" i="13" s="1"/>
  <c r="B214" i="13"/>
  <c r="E215" i="13" l="1"/>
  <c r="G215" i="13"/>
  <c r="H215" i="13"/>
  <c r="F215" i="13"/>
  <c r="A209" i="14" a="1"/>
  <c r="A209" i="14" s="1"/>
  <c r="C208" i="14"/>
  <c r="G208" i="14"/>
  <c r="D208" i="14"/>
  <c r="F208" i="14"/>
  <c r="B208" i="14"/>
  <c r="H208" i="14"/>
  <c r="D215" i="13"/>
  <c r="C215" i="13"/>
  <c r="B215" i="13"/>
  <c r="A210" i="14" l="1" a="1"/>
  <c r="A210" i="14" s="1"/>
  <c r="D209" i="14"/>
  <c r="H209" i="14"/>
  <c r="B209" i="14"/>
  <c r="G209" i="14"/>
  <c r="C209" i="14"/>
  <c r="F209" i="14"/>
  <c r="A211" i="14" l="1" a="1"/>
  <c r="A211" i="14" s="1"/>
  <c r="F210" i="14"/>
  <c r="C210" i="14"/>
  <c r="H210" i="14"/>
  <c r="B210" i="14"/>
  <c r="G210" i="14"/>
  <c r="D210" i="14"/>
  <c r="A212" i="14" l="1" a="1"/>
  <c r="A212" i="14" s="1"/>
  <c r="B211" i="14"/>
  <c r="F211" i="14"/>
  <c r="D211" i="14"/>
  <c r="G211" i="14"/>
  <c r="C211" i="14"/>
  <c r="H211" i="14"/>
  <c r="A213" i="14" l="1" a="1"/>
  <c r="A213" i="14" s="1"/>
  <c r="C212" i="14"/>
  <c r="G212" i="14"/>
  <c r="B212" i="14"/>
  <c r="H212" i="14"/>
  <c r="D212" i="14"/>
  <c r="F212" i="14"/>
  <c r="A214" i="14" l="1" a="1"/>
  <c r="A214" i="14" s="1"/>
  <c r="D213" i="14"/>
  <c r="H213" i="14"/>
  <c r="F213" i="14"/>
  <c r="C213" i="14"/>
  <c r="B213" i="14"/>
  <c r="G213" i="14"/>
  <c r="A215" i="14" l="1" a="1"/>
  <c r="A215" i="14" s="1"/>
  <c r="D214" i="14"/>
  <c r="B214" i="14"/>
  <c r="G214" i="14"/>
  <c r="F214" i="14"/>
  <c r="C214" i="14"/>
  <c r="H214" i="14"/>
  <c r="A218" i="13" a="1"/>
  <c r="A218" i="13" s="1"/>
  <c r="E218" i="13" l="1"/>
  <c r="H218" i="13"/>
  <c r="F218" i="13"/>
  <c r="G218" i="13"/>
  <c r="A216" i="14" a="1"/>
  <c r="A216" i="14" s="1"/>
  <c r="B215" i="14"/>
  <c r="F215" i="14"/>
  <c r="C215" i="14"/>
  <c r="H215" i="14"/>
  <c r="D215" i="14"/>
  <c r="G215" i="14"/>
  <c r="C218" i="13"/>
  <c r="D218" i="13"/>
  <c r="A219" i="13" a="1"/>
  <c r="A219" i="13" s="1"/>
  <c r="B218" i="13"/>
  <c r="E219" i="13" l="1"/>
  <c r="G219" i="13"/>
  <c r="H219" i="13"/>
  <c r="F219" i="13"/>
  <c r="A217" i="14" a="1"/>
  <c r="A217" i="14" s="1"/>
  <c r="C216" i="14"/>
  <c r="G216" i="14"/>
  <c r="F216" i="14"/>
  <c r="D216" i="14"/>
  <c r="B216" i="14"/>
  <c r="H216" i="14"/>
  <c r="C219" i="13"/>
  <c r="D219" i="13"/>
  <c r="A220" i="13" a="1"/>
  <c r="A220" i="13" s="1"/>
  <c r="B219" i="13"/>
  <c r="E220" i="13" l="1"/>
  <c r="G220" i="13"/>
  <c r="F220" i="13"/>
  <c r="H220" i="13"/>
  <c r="A218" i="14" a="1"/>
  <c r="A218" i="14" s="1"/>
  <c r="D217" i="14"/>
  <c r="H217" i="14"/>
  <c r="B217" i="14"/>
  <c r="G217" i="14"/>
  <c r="F217" i="14"/>
  <c r="C217" i="14"/>
  <c r="C220" i="13"/>
  <c r="D220" i="13"/>
  <c r="A221" i="13" a="1"/>
  <c r="A221" i="13" s="1"/>
  <c r="B220" i="13"/>
  <c r="E221" i="13" l="1"/>
  <c r="G221" i="13"/>
  <c r="H221" i="13"/>
  <c r="F221" i="13"/>
  <c r="A219" i="14" a="1"/>
  <c r="A219" i="14" s="1"/>
  <c r="C218" i="14"/>
  <c r="H218" i="14"/>
  <c r="F218" i="14"/>
  <c r="D218" i="14"/>
  <c r="B218" i="14"/>
  <c r="G218" i="14"/>
  <c r="D221" i="13"/>
  <c r="C221" i="13"/>
  <c r="A222" i="13" a="1"/>
  <c r="A222" i="13" s="1"/>
  <c r="B221" i="13"/>
  <c r="E222" i="13" l="1"/>
  <c r="F222" i="13"/>
  <c r="G222" i="13"/>
  <c r="H222" i="13"/>
  <c r="A220" i="14" a="1"/>
  <c r="A220" i="14" s="1"/>
  <c r="B219" i="14"/>
  <c r="F219" i="14"/>
  <c r="G219" i="14"/>
  <c r="D219" i="14"/>
  <c r="C219" i="14"/>
  <c r="H219" i="14"/>
  <c r="C222" i="13"/>
  <c r="D222" i="13"/>
  <c r="A223" i="13" a="1"/>
  <c r="A223" i="13" s="1"/>
  <c r="B222" i="13"/>
  <c r="E223" i="13" l="1"/>
  <c r="G223" i="13"/>
  <c r="H223" i="13"/>
  <c r="F223" i="13"/>
  <c r="A221" i="14" a="1"/>
  <c r="A221" i="14" s="1"/>
  <c r="C220" i="14"/>
  <c r="G220" i="14"/>
  <c r="B220" i="14"/>
  <c r="H220" i="14"/>
  <c r="F220" i="14"/>
  <c r="D220" i="14"/>
  <c r="C223" i="13"/>
  <c r="D223" i="13"/>
  <c r="A224" i="13" a="1"/>
  <c r="A224" i="13" s="1"/>
  <c r="B223" i="13"/>
  <c r="E224" i="13" l="1"/>
  <c r="G224" i="13"/>
  <c r="H224" i="13"/>
  <c r="F224" i="13"/>
  <c r="A222" i="14" a="1"/>
  <c r="A222" i="14" s="1"/>
  <c r="D221" i="14"/>
  <c r="H221" i="14"/>
  <c r="C221" i="14"/>
  <c r="F221" i="14"/>
  <c r="B221" i="14"/>
  <c r="G221" i="14"/>
  <c r="C224" i="13"/>
  <c r="D224" i="13"/>
  <c r="A225" i="13" a="1"/>
  <c r="A225" i="13" s="1"/>
  <c r="B224" i="13"/>
  <c r="E225" i="13" l="1"/>
  <c r="G225" i="13"/>
  <c r="H225" i="13"/>
  <c r="F225" i="13"/>
  <c r="A223" i="14" a="1"/>
  <c r="A223" i="14" s="1"/>
  <c r="B222" i="14"/>
  <c r="G222" i="14"/>
  <c r="D222" i="14"/>
  <c r="C222" i="14"/>
  <c r="H222" i="14"/>
  <c r="F222" i="14"/>
  <c r="C225" i="13"/>
  <c r="D225" i="13"/>
  <c r="A226" i="13" a="1"/>
  <c r="A226" i="13" s="1"/>
  <c r="B225" i="13"/>
  <c r="E226" i="13" l="1"/>
  <c r="H226" i="13"/>
  <c r="F226" i="13"/>
  <c r="G226" i="13"/>
  <c r="A224" i="14" a="1"/>
  <c r="A224" i="14" s="1"/>
  <c r="B223" i="14"/>
  <c r="F223" i="14"/>
  <c r="C223" i="14"/>
  <c r="H223" i="14"/>
  <c r="G223" i="14"/>
  <c r="D223" i="14"/>
  <c r="C226" i="13"/>
  <c r="D226" i="13"/>
  <c r="A227" i="13" a="1"/>
  <c r="A227" i="13" s="1"/>
  <c r="B226" i="13"/>
  <c r="E227" i="13" l="1"/>
  <c r="G227" i="13"/>
  <c r="H227" i="13"/>
  <c r="F227" i="13"/>
  <c r="A225" i="14" a="1"/>
  <c r="A225" i="14" s="1"/>
  <c r="C224" i="14"/>
  <c r="G224" i="14"/>
  <c r="D224" i="14"/>
  <c r="F224" i="14"/>
  <c r="B224" i="14"/>
  <c r="H224" i="14"/>
  <c r="C227" i="13"/>
  <c r="D227" i="13"/>
  <c r="A228" i="13" a="1"/>
  <c r="A228" i="13" s="1"/>
  <c r="B227" i="13"/>
  <c r="E228" i="13" l="1"/>
  <c r="G228" i="13"/>
  <c r="H228" i="13"/>
  <c r="F228" i="13"/>
  <c r="A226" i="14" a="1"/>
  <c r="A226" i="14" s="1"/>
  <c r="D225" i="14"/>
  <c r="H225" i="14"/>
  <c r="B225" i="14"/>
  <c r="G225" i="14"/>
  <c r="C225" i="14"/>
  <c r="F225" i="14"/>
  <c r="C228" i="13"/>
  <c r="D228" i="13"/>
  <c r="A229" i="13" a="1"/>
  <c r="A229" i="13" s="1"/>
  <c r="B228" i="13"/>
  <c r="E229" i="13" l="1"/>
  <c r="G229" i="13"/>
  <c r="H229" i="13"/>
  <c r="F229" i="13"/>
  <c r="A227" i="14" a="1"/>
  <c r="A227" i="14" s="1"/>
  <c r="F226" i="14"/>
  <c r="C226" i="14"/>
  <c r="H226" i="14"/>
  <c r="B226" i="14"/>
  <c r="G226" i="14"/>
  <c r="D226" i="14"/>
  <c r="C229" i="13"/>
  <c r="D229" i="13"/>
  <c r="A230" i="13" a="1"/>
  <c r="A230" i="13" s="1"/>
  <c r="B229" i="13"/>
  <c r="E230" i="13" l="1"/>
  <c r="H230" i="13"/>
  <c r="F230" i="13"/>
  <c r="G230" i="13"/>
  <c r="A228" i="14" a="1"/>
  <c r="A228" i="14" s="1"/>
  <c r="B227" i="14"/>
  <c r="F227" i="14"/>
  <c r="D227" i="14"/>
  <c r="G227" i="14"/>
  <c r="C227" i="14"/>
  <c r="H227" i="14"/>
  <c r="C230" i="13"/>
  <c r="D230" i="13"/>
  <c r="A231" i="13" a="1"/>
  <c r="A231" i="13" s="1"/>
  <c r="B230" i="13"/>
  <c r="E231" i="13" l="1"/>
  <c r="G231" i="13"/>
  <c r="H231" i="13"/>
  <c r="F231" i="13"/>
  <c r="A229" i="14" a="1"/>
  <c r="A229" i="14" s="1"/>
  <c r="C228" i="14"/>
  <c r="G228" i="14"/>
  <c r="B228" i="14"/>
  <c r="H228" i="14"/>
  <c r="D228" i="14"/>
  <c r="F228" i="14"/>
  <c r="C231" i="13"/>
  <c r="D231" i="13"/>
  <c r="A232" i="13" a="1"/>
  <c r="A232" i="13" s="1"/>
  <c r="B231" i="13"/>
  <c r="E232" i="13" l="1"/>
  <c r="G232" i="13"/>
  <c r="H232" i="13"/>
  <c r="F232" i="13"/>
  <c r="A230" i="14" a="1"/>
  <c r="A230" i="14" s="1"/>
  <c r="D229" i="14"/>
  <c r="H229" i="14"/>
  <c r="F229" i="14"/>
  <c r="C229" i="14"/>
  <c r="B229" i="14"/>
  <c r="G229" i="14"/>
  <c r="C232" i="13"/>
  <c r="D232" i="13"/>
  <c r="A233" i="13" a="1"/>
  <c r="A233" i="13" s="1"/>
  <c r="B232" i="13"/>
  <c r="E233" i="13" l="1"/>
  <c r="G233" i="13"/>
  <c r="H233" i="13"/>
  <c r="F233" i="13"/>
  <c r="A231" i="14" a="1"/>
  <c r="A231" i="14" s="1"/>
  <c r="D230" i="14"/>
  <c r="B230" i="14"/>
  <c r="G230" i="14"/>
  <c r="F230" i="14"/>
  <c r="C230" i="14"/>
  <c r="H230" i="14"/>
  <c r="C233" i="13"/>
  <c r="D233" i="13"/>
  <c r="A234" i="13" a="1"/>
  <c r="A234" i="13" s="1"/>
  <c r="B233" i="13"/>
  <c r="E234" i="13" l="1"/>
  <c r="F234" i="13"/>
  <c r="H234" i="13"/>
  <c r="G234" i="13"/>
  <c r="A232" i="14" a="1"/>
  <c r="A232" i="14" s="1"/>
  <c r="B231" i="14"/>
  <c r="F231" i="14"/>
  <c r="C231" i="14"/>
  <c r="H231" i="14"/>
  <c r="D231" i="14"/>
  <c r="G231" i="14"/>
  <c r="C234" i="13"/>
  <c r="D234" i="13"/>
  <c r="A235" i="13" a="1"/>
  <c r="A235" i="13" s="1"/>
  <c r="B234" i="13"/>
  <c r="E235" i="13" l="1"/>
  <c r="G235" i="13"/>
  <c r="H235" i="13"/>
  <c r="F235" i="13"/>
  <c r="A233" i="14" a="1"/>
  <c r="A233" i="14" s="1"/>
  <c r="C232" i="14"/>
  <c r="G232" i="14"/>
  <c r="F232" i="14"/>
  <c r="D232" i="14"/>
  <c r="B232" i="14"/>
  <c r="H232" i="14"/>
  <c r="C235" i="13"/>
  <c r="D235" i="13"/>
  <c r="A236" i="13" a="1"/>
  <c r="A236" i="13" s="1"/>
  <c r="B235" i="13"/>
  <c r="E236" i="13" l="1"/>
  <c r="G236" i="13"/>
  <c r="F236" i="13"/>
  <c r="H236" i="13"/>
  <c r="A234" i="14" a="1"/>
  <c r="A234" i="14" s="1"/>
  <c r="D233" i="14"/>
  <c r="H233" i="14"/>
  <c r="B233" i="14"/>
  <c r="G233" i="14"/>
  <c r="F233" i="14"/>
  <c r="C233" i="14"/>
  <c r="C236" i="13"/>
  <c r="D236" i="13"/>
  <c r="A237" i="13" a="1"/>
  <c r="A237" i="13" s="1"/>
  <c r="B236" i="13"/>
  <c r="E237" i="13" l="1"/>
  <c r="G237" i="13"/>
  <c r="H237" i="13"/>
  <c r="F237" i="13"/>
  <c r="A235" i="14" a="1"/>
  <c r="A235" i="14" s="1"/>
  <c r="C234" i="14"/>
  <c r="H234" i="14"/>
  <c r="F234" i="14"/>
  <c r="D234" i="14"/>
  <c r="G234" i="14"/>
  <c r="B234" i="14"/>
  <c r="C237" i="13"/>
  <c r="D237" i="13"/>
  <c r="A238" i="13" a="1"/>
  <c r="A238" i="13" s="1"/>
  <c r="B237" i="13"/>
  <c r="E238" i="13" l="1"/>
  <c r="H238" i="13"/>
  <c r="F238" i="13"/>
  <c r="G238" i="13"/>
  <c r="A236" i="14" a="1"/>
  <c r="A236" i="14" s="1"/>
  <c r="B235" i="14"/>
  <c r="F235" i="14"/>
  <c r="G235" i="14"/>
  <c r="D235" i="14"/>
  <c r="C235" i="14"/>
  <c r="H235" i="14"/>
  <c r="C238" i="13"/>
  <c r="D238" i="13"/>
  <c r="A239" i="13" a="1"/>
  <c r="A239" i="13" s="1"/>
  <c r="B238" i="13"/>
  <c r="E239" i="13" l="1"/>
  <c r="G239" i="13"/>
  <c r="H239" i="13"/>
  <c r="F239" i="13"/>
  <c r="A237" i="14" a="1"/>
  <c r="A237" i="14" s="1"/>
  <c r="C236" i="14"/>
  <c r="B236" i="14"/>
  <c r="G236" i="14"/>
  <c r="F236" i="14"/>
  <c r="D236" i="14"/>
  <c r="H236" i="14"/>
  <c r="C239" i="13"/>
  <c r="D239" i="13"/>
  <c r="A240" i="13" a="1"/>
  <c r="A240" i="13" s="1"/>
  <c r="B239" i="13"/>
  <c r="E240" i="13" l="1"/>
  <c r="G240" i="13"/>
  <c r="H240" i="13"/>
  <c r="F240" i="13"/>
  <c r="A238" i="14" a="1"/>
  <c r="A238" i="14" s="1"/>
  <c r="B237" i="14"/>
  <c r="F237" i="14"/>
  <c r="D237" i="14"/>
  <c r="H237" i="14"/>
  <c r="C237" i="14"/>
  <c r="G237" i="14"/>
  <c r="C240" i="13"/>
  <c r="D240" i="13"/>
  <c r="A241" i="13" a="1"/>
  <c r="A241" i="13" s="1"/>
  <c r="B240" i="13"/>
  <c r="E241" i="13" l="1"/>
  <c r="G241" i="13"/>
  <c r="H241" i="13"/>
  <c r="F241" i="13"/>
  <c r="A239" i="14" a="1"/>
  <c r="A239" i="14" s="1"/>
  <c r="C238" i="14"/>
  <c r="G238" i="14"/>
  <c r="D238" i="14"/>
  <c r="H238" i="14"/>
  <c r="B238" i="14"/>
  <c r="F238" i="14"/>
  <c r="C241" i="13"/>
  <c r="D241" i="13"/>
  <c r="A242" i="13" a="1"/>
  <c r="A242" i="13" s="1"/>
  <c r="B241" i="13"/>
  <c r="E242" i="13" l="1"/>
  <c r="F242" i="13"/>
  <c r="G242" i="13"/>
  <c r="H242" i="13"/>
  <c r="A240" i="14" a="1"/>
  <c r="A240" i="14" s="1"/>
  <c r="D239" i="14"/>
  <c r="H239" i="14"/>
  <c r="B239" i="14"/>
  <c r="F239" i="14"/>
  <c r="G239" i="14"/>
  <c r="C239" i="14"/>
  <c r="C242" i="13"/>
  <c r="D242" i="13"/>
  <c r="A243" i="13" a="1"/>
  <c r="A243" i="13" s="1"/>
  <c r="B242" i="13"/>
  <c r="E243" i="13" l="1"/>
  <c r="G243" i="13"/>
  <c r="H243" i="13"/>
  <c r="F243" i="13"/>
  <c r="A241" i="14" a="1"/>
  <c r="A241" i="14" s="1"/>
  <c r="C240" i="14"/>
  <c r="G240" i="14"/>
  <c r="B240" i="14"/>
  <c r="F240" i="14"/>
  <c r="D240" i="14"/>
  <c r="H240" i="14"/>
  <c r="C243" i="13"/>
  <c r="D243" i="13"/>
  <c r="A244" i="13" a="1"/>
  <c r="A244" i="13" s="1"/>
  <c r="B243" i="13"/>
  <c r="E244" i="13" l="1"/>
  <c r="G244" i="13"/>
  <c r="H244" i="13"/>
  <c r="F244" i="13"/>
  <c r="A242" i="14" a="1"/>
  <c r="A242" i="14" s="1"/>
  <c r="B241" i="14"/>
  <c r="F241" i="14"/>
  <c r="D241" i="14"/>
  <c r="H241" i="14"/>
  <c r="C241" i="14"/>
  <c r="G241" i="14"/>
  <c r="C244" i="13"/>
  <c r="D244" i="13"/>
  <c r="A245" i="13" a="1"/>
  <c r="A245" i="13" s="1"/>
  <c r="B244" i="13"/>
  <c r="E245" i="13" l="1"/>
  <c r="G245" i="13"/>
  <c r="H245" i="13"/>
  <c r="F245" i="13"/>
  <c r="A243" i="14" a="1"/>
  <c r="A243" i="14" s="1"/>
  <c r="C242" i="14"/>
  <c r="G242" i="14"/>
  <c r="D242" i="14"/>
  <c r="H242" i="14"/>
  <c r="B242" i="14"/>
  <c r="F242" i="14"/>
  <c r="C245" i="13"/>
  <c r="D245" i="13"/>
  <c r="A246" i="13" a="1"/>
  <c r="A246" i="13" s="1"/>
  <c r="B245" i="13"/>
  <c r="E246" i="13" l="1"/>
  <c r="H246" i="13"/>
  <c r="F246" i="13"/>
  <c r="G246" i="13"/>
  <c r="A244" i="14" a="1"/>
  <c r="A244" i="14" s="1"/>
  <c r="D243" i="14"/>
  <c r="H243" i="14"/>
  <c r="B243" i="14"/>
  <c r="F243" i="14"/>
  <c r="C243" i="14"/>
  <c r="G243" i="14"/>
  <c r="C246" i="13"/>
  <c r="D246" i="13"/>
  <c r="A247" i="13" a="1"/>
  <c r="A247" i="13" s="1"/>
  <c r="B246" i="13"/>
  <c r="E247" i="13" l="1"/>
  <c r="G247" i="13"/>
  <c r="H247" i="13"/>
  <c r="F247" i="13"/>
  <c r="A245" i="14" a="1"/>
  <c r="A245" i="14" s="1"/>
  <c r="C244" i="14"/>
  <c r="G244" i="14"/>
  <c r="B244" i="14"/>
  <c r="F244" i="14"/>
  <c r="D244" i="14"/>
  <c r="H244" i="14"/>
  <c r="C247" i="13"/>
  <c r="D247" i="13"/>
  <c r="A248" i="13" a="1"/>
  <c r="A248" i="13" s="1"/>
  <c r="B247" i="13"/>
  <c r="E248" i="13" l="1"/>
  <c r="G248" i="13"/>
  <c r="F248" i="13"/>
  <c r="H248" i="13"/>
  <c r="A246" i="14" a="1"/>
  <c r="A246" i="14" s="1"/>
  <c r="B245" i="14"/>
  <c r="F245" i="14"/>
  <c r="D245" i="14"/>
  <c r="H245" i="14"/>
  <c r="C245" i="14"/>
  <c r="G245" i="14"/>
  <c r="C248" i="13"/>
  <c r="D248" i="13"/>
  <c r="A249" i="13" a="1"/>
  <c r="A249" i="13" s="1"/>
  <c r="B248" i="13"/>
  <c r="E249" i="13" l="1"/>
  <c r="G249" i="13"/>
  <c r="H249" i="13"/>
  <c r="F249" i="13"/>
  <c r="A247" i="14" a="1"/>
  <c r="A247" i="14" s="1"/>
  <c r="C246" i="14"/>
  <c r="G246" i="14"/>
  <c r="D246" i="14"/>
  <c r="H246" i="14"/>
  <c r="F246" i="14"/>
  <c r="B246" i="14"/>
  <c r="C249" i="13"/>
  <c r="D249" i="13"/>
  <c r="A250" i="13" a="1"/>
  <c r="A250" i="13" s="1"/>
  <c r="B249" i="13"/>
  <c r="E250" i="13" l="1"/>
  <c r="H250" i="13"/>
  <c r="F250" i="13"/>
  <c r="G250" i="13"/>
  <c r="A248" i="14" a="1"/>
  <c r="A248" i="14" s="1"/>
  <c r="D247" i="14"/>
  <c r="H247" i="14"/>
  <c r="B247" i="14"/>
  <c r="C247" i="14"/>
  <c r="F247" i="14"/>
  <c r="G247" i="14"/>
  <c r="C250" i="13"/>
  <c r="D250" i="13"/>
  <c r="B250" i="13"/>
  <c r="A249" i="14" l="1" a="1"/>
  <c r="A249" i="14" s="1"/>
  <c r="B248" i="14"/>
  <c r="F248" i="14"/>
  <c r="C248" i="14"/>
  <c r="D248" i="14"/>
  <c r="G248" i="14"/>
  <c r="H248" i="14"/>
  <c r="A250" i="14" l="1" a="1"/>
  <c r="A250" i="14" s="1"/>
  <c r="B249" i="14"/>
  <c r="F249" i="14"/>
  <c r="C249" i="14"/>
  <c r="G249" i="14"/>
  <c r="D249" i="14"/>
  <c r="H249" i="14"/>
  <c r="C250" i="14" l="1"/>
  <c r="G250" i="14"/>
  <c r="D250" i="14"/>
  <c r="H250" i="14"/>
  <c r="F250" i="14"/>
  <c r="B250" i="14"/>
</calcChain>
</file>

<file path=xl/sharedStrings.xml><?xml version="1.0" encoding="utf-8"?>
<sst xmlns="http://schemas.openxmlformats.org/spreadsheetml/2006/main" count="3650" uniqueCount="1540">
  <si>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</si>
  <si>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</si>
  <si>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</si>
  <si>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</si>
  <si>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</si>
  <si>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</si>
  <si>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</si>
  <si>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</si>
  <si>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</si>
  <si>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</si>
  <si>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</si>
  <si>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</si>
  <si>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</si>
  <si>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</si>
  <si>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</si>
  <si>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</si>
  <si>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</si>
  <si>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</si>
  <si>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</si>
  <si>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</si>
  <si>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</si>
  <si>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</si>
  <si>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</si>
  <si>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</si>
  <si>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</si>
  <si>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</si>
  <si>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</si>
  <si>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</si>
  <si>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</si>
  <si>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</si>
  <si>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</si>
  <si>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</si>
  <si>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</si>
  <si>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</si>
  <si>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</si>
  <si>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</si>
  <si>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</si>
  <si>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</si>
  <si>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</si>
  <si>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</si>
  <si>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</si>
  <si>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</si>
  <si>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</si>
  <si>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</si>
  <si>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</si>
  <si>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</si>
  <si>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</si>
  <si>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</si>
  <si>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</si>
  <si>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</si>
  <si>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</si>
  <si>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</si>
  <si>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</si>
  <si>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</si>
  <si>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</si>
  <si>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</si>
  <si>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</si>
  <si>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</si>
  <si>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</si>
  <si>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</si>
  <si>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</si>
  <si>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</si>
  <si>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</si>
  <si>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</si>
  <si>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</si>
  <si>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</si>
  <si>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</si>
  <si>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</si>
  <si>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</si>
  <si>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</si>
  <si>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</si>
  <si>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</si>
  <si>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</si>
  <si>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</si>
  <si>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</si>
  <si>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</si>
  <si>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</si>
  <si>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</si>
  <si>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</si>
  <si>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</si>
  <si>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</si>
  <si>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</si>
  <si>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</si>
  <si>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</si>
  <si>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</si>
  <si>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</si>
  <si>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</si>
  <si>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</si>
  <si>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</si>
  <si>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</si>
  <si>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</si>
  <si>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</si>
  <si>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</si>
  <si>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</si>
  <si>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</si>
  <si>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</si>
  <si>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</si>
  <si>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</si>
  <si>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</si>
  <si>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</si>
  <si>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</si>
  <si>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</si>
  <si>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</si>
  <si>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</si>
  <si>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</si>
  <si>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</si>
  <si>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</si>
  <si>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</si>
  <si>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</si>
  <si>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</si>
  <si>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</si>
  <si>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</si>
  <si>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</si>
  <si>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</si>
  <si>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</si>
  <si>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</si>
  <si>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</si>
  <si>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</si>
  <si>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</si>
  <si>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</si>
  <si>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</si>
  <si>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</si>
  <si>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</si>
  <si>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</si>
  <si>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</si>
  <si>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</si>
  <si>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</si>
  <si>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</si>
  <si>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</si>
  <si>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</si>
  <si>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</si>
  <si>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</si>
  <si>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</si>
  <si>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</si>
  <si>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</si>
  <si>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</si>
  <si>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</si>
  <si>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</si>
  <si>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</si>
  <si>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</si>
  <si>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</si>
  <si>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</si>
  <si>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</si>
  <si>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</si>
  <si>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</si>
  <si>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</si>
  <si>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</si>
  <si>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</si>
  <si>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</si>
  <si>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</si>
  <si>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</si>
  <si>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</si>
  <si>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</si>
  <si>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</si>
  <si>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</si>
  <si>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</si>
  <si>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</si>
  <si>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</si>
  <si>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</si>
  <si>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</si>
  <si>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</si>
  <si>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</si>
  <si>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</si>
  <si>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</si>
  <si>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</si>
  <si>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</si>
  <si>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</si>
  <si>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</si>
  <si>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</si>
  <si>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</si>
  <si>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</si>
  <si>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</si>
  <si>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</si>
  <si>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</si>
  <si>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</si>
  <si>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</si>
  <si>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</si>
  <si>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</si>
  <si>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</si>
  <si>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</si>
  <si>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</si>
  <si>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</si>
  <si>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</si>
  <si>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</si>
  <si>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</si>
  <si>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</si>
  <si>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</si>
  <si>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</si>
  <si>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</si>
  <si>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</si>
  <si>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</si>
  <si>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</si>
  <si>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</si>
  <si>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</si>
  <si>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</si>
  <si>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</si>
  <si>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</si>
  <si>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</si>
  <si>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</si>
  <si>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</si>
  <si>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</si>
  <si>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</si>
  <si>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</si>
  <si>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</si>
  <si>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</si>
  <si>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</si>
  <si>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</si>
  <si>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</si>
  <si>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</si>
  <si>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</si>
  <si>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</si>
  <si>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</si>
  <si>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</si>
  <si>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</si>
  <si>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</si>
  <si>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</si>
  <si>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</si>
  <si>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</si>
  <si>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</si>
  <si>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</si>
  <si>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</si>
  <si>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</si>
  <si>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</si>
  <si>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</si>
  <si>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</si>
  <si>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</si>
  <si>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</si>
  <si>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</si>
  <si>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</si>
  <si>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</si>
  <si>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</si>
  <si>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</si>
  <si>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</si>
  <si>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</si>
  <si>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</si>
  <si>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</si>
  <si>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</si>
  <si>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</si>
  <si>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</si>
  <si>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</si>
  <si>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</si>
  <si>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</si>
  <si>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</si>
  <si>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</si>
  <si>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</si>
  <si>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</si>
  <si>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</si>
  <si>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</si>
  <si>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</si>
  <si>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</si>
  <si>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</si>
  <si>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</si>
  <si>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</si>
  <si>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</si>
  <si>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</si>
  <si>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</si>
  <si>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</si>
  <si>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</si>
  <si>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</si>
  <si>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</si>
  <si>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</si>
  <si>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</si>
  <si>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</si>
  <si>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</si>
  <si>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</si>
  <si>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</si>
  <si>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</si>
  <si>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</si>
  <si>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</si>
  <si>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</si>
  <si>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</si>
  <si>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</si>
  <si>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</si>
  <si>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</si>
  <si>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</si>
  <si>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</si>
  <si>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</si>
  <si>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</si>
  <si>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</si>
  <si>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</si>
  <si>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</si>
  <si>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</si>
  <si>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</si>
  <si>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</si>
  <si>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</si>
  <si>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</si>
  <si>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</si>
  <si>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</si>
  <si>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</si>
  <si>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</si>
  <si>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</si>
  <si>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</si>
  <si>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</si>
  <si>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</si>
  <si>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</si>
  <si>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</si>
  <si>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</si>
  <si>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</si>
  <si>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</si>
  <si>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</si>
  <si>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</si>
  <si>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</si>
  <si>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</si>
  <si>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</si>
  <si>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</si>
  <si>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</si>
  <si>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</si>
  <si>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</si>
  <si>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</si>
  <si>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</si>
  <si>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</si>
  <si>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</si>
  <si>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</si>
  <si>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</si>
  <si>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</si>
  <si>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</si>
  <si>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</si>
  <si>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</si>
  <si>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</si>
  <si>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</si>
  <si>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</si>
  <si>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</si>
  <si>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</si>
  <si>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</si>
  <si>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</si>
  <si>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</si>
  <si>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</si>
  <si>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</si>
  <si>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</si>
  <si>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</si>
  <si>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</si>
  <si>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</si>
  <si>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</si>
  <si>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</si>
  <si>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</si>
  <si>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</si>
  <si>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</si>
  <si>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</si>
  <si>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</si>
  <si>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</si>
  <si>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</si>
  <si>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</si>
  <si>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</si>
  <si>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</si>
  <si>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</si>
  <si>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</si>
  <si>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</si>
  <si>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</si>
  <si>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</si>
  <si>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</si>
  <si>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</si>
  <si>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</si>
  <si>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</si>
  <si>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</si>
  <si>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</si>
  <si>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</si>
  <si>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</si>
  <si>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</si>
  <si>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</si>
  <si>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</si>
  <si>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</si>
  <si>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</si>
  <si>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</si>
  <si>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</si>
  <si>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</si>
  <si>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</si>
  <si>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</si>
  <si>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</si>
  <si>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</si>
  <si>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</si>
  <si>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</si>
  <si>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</si>
  <si>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</si>
  <si>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</si>
  <si>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</si>
  <si>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</si>
  <si>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</si>
  <si>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</si>
  <si>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</si>
  <si>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</si>
  <si>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</si>
  <si>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</si>
  <si>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</si>
  <si>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</si>
  <si>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</si>
  <si>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</si>
  <si>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</si>
  <si>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</si>
  <si>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</si>
  <si>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</si>
  <si>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</si>
  <si>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</si>
  <si>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</si>
  <si>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</si>
  <si>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</si>
  <si>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</si>
  <si>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</si>
  <si>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</si>
  <si>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</si>
  <si>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</si>
  <si>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</si>
  <si>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</si>
  <si>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</si>
  <si>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</si>
  <si>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</si>
  <si>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</si>
  <si>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</si>
  <si>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</si>
  <si>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</si>
  <si>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</si>
  <si>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</si>
  <si>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</si>
  <si>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</si>
  <si>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</si>
  <si>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</si>
  <si>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</si>
  <si>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</si>
  <si>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</si>
  <si>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</si>
  <si>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</si>
  <si>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</si>
  <si>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</si>
  <si>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</si>
  <si>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</si>
  <si>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</si>
  <si>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</si>
  <si>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</si>
  <si>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</si>
  <si>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</si>
  <si>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</si>
  <si>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</si>
  <si>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</si>
  <si>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</si>
  <si>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</si>
  <si>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</si>
  <si>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</si>
  <si>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</si>
  <si>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</si>
  <si>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</si>
  <si>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</si>
  <si>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</si>
  <si>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</si>
  <si>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</si>
  <si>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</si>
  <si>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</si>
  <si>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</si>
  <si>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</si>
  <si>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</si>
  <si>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</si>
  <si>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</si>
  <si>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</si>
  <si>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</si>
  <si>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</si>
  <si>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</si>
  <si>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</si>
  <si>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</si>
  <si>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</si>
  <si>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</si>
  <si>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</si>
  <si>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</si>
  <si>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</si>
  <si>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</si>
  <si>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</si>
  <si>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</si>
  <si>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</si>
  <si>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</si>
  <si>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</si>
  <si>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</si>
  <si>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</si>
  <si>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</si>
  <si>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</si>
  <si>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</si>
  <si>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</si>
  <si>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</si>
  <si>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</si>
  <si>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</si>
  <si>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</si>
  <si>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</si>
  <si>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</si>
  <si>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</si>
  <si>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</si>
  <si>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</si>
  <si>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</si>
  <si>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</si>
  <si>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</si>
  <si>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</si>
  <si>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</si>
  <si>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</si>
  <si>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</si>
  <si>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</si>
  <si>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</si>
  <si>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</si>
  <si>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</si>
  <si>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</si>
  <si>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</si>
  <si>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</si>
  <si>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</si>
  <si>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</si>
  <si>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</si>
  <si>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</si>
  <si>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</si>
  <si>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</si>
  <si>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</si>
  <si>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</si>
  <si>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</si>
  <si>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</si>
  <si>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</si>
  <si>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</si>
  <si>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</si>
  <si>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</si>
  <si>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</si>
  <si>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</si>
  <si>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</si>
  <si>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</si>
  <si>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</si>
  <si>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</si>
  <si>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</si>
  <si>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</si>
  <si>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</si>
  <si>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</si>
  <si>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</si>
  <si>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</si>
  <si>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</si>
  <si>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</si>
  <si>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</si>
  <si>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</si>
  <si>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</si>
  <si>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</si>
  <si>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</si>
  <si>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</si>
  <si>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</si>
  <si>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</si>
  <si>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</si>
  <si>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</si>
  <si>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</si>
  <si>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</si>
  <si>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</si>
  <si>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</si>
  <si>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</si>
  <si>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</si>
  <si>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</si>
  <si>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</si>
  <si>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</si>
  <si>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</si>
  <si>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</si>
  <si>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</si>
  <si>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</si>
  <si>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</si>
  <si>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</si>
  <si>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</si>
  <si>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</si>
  <si>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</si>
  <si>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</si>
  <si>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</si>
  <si>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</si>
  <si>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</si>
  <si>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</si>
  <si>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</si>
  <si>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</si>
  <si>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</si>
  <si>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</si>
  <si>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</si>
  <si>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</si>
  <si>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</si>
  <si>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</si>
  <si>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</si>
  <si>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</si>
  <si>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</si>
  <si>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</si>
  <si>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</si>
  <si>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</si>
  <si>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</si>
  <si>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</si>
  <si>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</si>
  <si>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</si>
  <si>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</si>
  <si>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</si>
  <si>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</si>
  <si>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</si>
  <si>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</si>
  <si>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</si>
  <si>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</si>
  <si>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</si>
  <si>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</si>
  <si>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</si>
  <si>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</si>
  <si>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</si>
  <si>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</si>
  <si>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</si>
  <si>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</si>
  <si>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</si>
  <si>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</si>
  <si>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</si>
  <si>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</si>
  <si>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</si>
  <si>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</si>
  <si>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</si>
  <si>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</si>
  <si>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</si>
  <si>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</si>
  <si>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</si>
  <si>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</si>
  <si>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</si>
  <si>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</si>
  <si>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</si>
  <si>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</si>
  <si>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</si>
  <si>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</si>
  <si>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</si>
  <si>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</si>
  <si>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</si>
  <si>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</si>
  <si>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</si>
  <si>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</si>
  <si>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</si>
  <si>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</si>
  <si>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</si>
  <si>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</si>
  <si>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</si>
  <si>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</si>
  <si>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</si>
  <si>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</si>
  <si>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</si>
  <si>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</si>
  <si>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</si>
  <si>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</si>
  <si>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</si>
  <si>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</si>
  <si>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</si>
  <si>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</si>
  <si>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</si>
  <si>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</si>
  <si>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</si>
  <si>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</si>
  <si>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</si>
  <si>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</si>
  <si>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</si>
  <si>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</si>
  <si>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</si>
  <si>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</si>
  <si>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</si>
  <si>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</si>
  <si>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</si>
  <si>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</si>
  <si>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</si>
  <si>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</si>
  <si>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</si>
  <si>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</si>
  <si>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</si>
  <si>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</si>
  <si>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</si>
  <si>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</si>
  <si>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</si>
  <si>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</si>
  <si>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</si>
  <si>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</si>
  <si>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</si>
  <si>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</si>
  <si>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</si>
  <si>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</si>
  <si>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</si>
  <si>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</si>
  <si>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</si>
  <si>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</si>
  <si>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</si>
  <si>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</si>
  <si>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</si>
  <si>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</si>
  <si>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</si>
  <si>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</si>
  <si>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</si>
  <si>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</si>
  <si>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</si>
  <si>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</si>
  <si>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</si>
  <si>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</si>
  <si>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</si>
  <si>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</si>
  <si>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</si>
  <si>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</si>
  <si>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</si>
  <si>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</si>
  <si>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</si>
  <si>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</si>
  <si>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</si>
  <si>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</si>
  <si>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</si>
  <si>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</si>
  <si>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</si>
  <si>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</si>
  <si>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</si>
  <si>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</si>
  <si>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</si>
  <si>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</si>
  <si>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</si>
  <si>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</si>
  <si>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</si>
  <si>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</si>
  <si>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</si>
  <si>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</si>
  <si>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</si>
  <si>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</si>
  <si>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</si>
  <si>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</si>
  <si>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</si>
  <si>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</si>
  <si>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</si>
  <si>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</si>
  <si>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</si>
  <si>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</si>
  <si>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</si>
  <si>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</si>
  <si>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</si>
  <si>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</si>
  <si>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</si>
  <si>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</si>
  <si>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</si>
  <si>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</si>
  <si>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</si>
  <si>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</si>
  <si>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</si>
  <si>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</si>
  <si>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</si>
  <si>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</si>
  <si>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</si>
  <si>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</si>
  <si>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</si>
  <si>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</si>
  <si>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</si>
  <si>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</si>
  <si>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</si>
  <si>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</si>
  <si>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</si>
  <si>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</si>
  <si>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</si>
  <si>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</si>
  <si>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</si>
  <si>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</si>
  <si>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</si>
  <si>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</si>
  <si>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</si>
  <si>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 xml:space="preserve">National Grid Electricity Distribution (South Wales) plc </t>
  </si>
  <si>
    <t>17:00 to 19:30</t>
  </si>
  <si>
    <t>07:30 to 17:00
19:30 to 22:00</t>
  </si>
  <si>
    <t>00:00 to 07:30
22:00 to 24:00</t>
  </si>
  <si>
    <t>12:00 to 13:00
16:00 to 21:00</t>
  </si>
  <si>
    <t>00:00 to 12:00
13:00 to 16:00 
21:00 to 24:00</t>
  </si>
  <si>
    <t>07:30 to 22:00</t>
  </si>
  <si>
    <t>00:00 to 12:00
13:00 to 16:00
21:00 to 24:00</t>
  </si>
  <si>
    <t>Monday to Friday 
(Including Bank Holidays)
Nov to Feb Inclusive (excluding 22nd Dec to 4th Jan inclusive)</t>
  </si>
  <si>
    <t>Monday to Friday 
(Including Bank Holidays)
Mar to Oct Inclusive (plus 22nd Dec to 4th Jan inclusive)</t>
  </si>
  <si>
    <t>17:00 - 19:30</t>
  </si>
  <si>
    <t>Monday to Friday 
(Including Bank Holidays) Nov to Feb Inclusive (excluding 22nd Dec to
4th Jan inclusive)</t>
  </si>
  <si>
    <t>Monday to Friday 
(Including Bank Holidays) Mar to Oct Inclusive (plus 22nd Dec to
4th Jan inclusive)</t>
  </si>
  <si>
    <t>Monday to Friday 
Mar to Oct</t>
  </si>
  <si>
    <t>00:30 - 07:30</t>
  </si>
  <si>
    <t>00:00 - 00:30
07:30 - 24:00</t>
  </si>
  <si>
    <t>Monday to Friday 
Nov to Feb</t>
  </si>
  <si>
    <t>16:00 – 19:00</t>
  </si>
  <si>
    <t>07:30 – 16:00</t>
  </si>
  <si>
    <t>00:00 - 00:30
19:00 - 24:00</t>
  </si>
  <si>
    <t>132kV connected</t>
  </si>
  <si>
    <t>132/EHV connected</t>
  </si>
  <si>
    <t>132/HV connected</t>
  </si>
  <si>
    <t>EHV connected</t>
  </si>
  <si>
    <t>High Voltage Substation</t>
  </si>
  <si>
    <t>High Voltage Network</t>
  </si>
  <si>
    <t>Low Voltage Substation</t>
  </si>
  <si>
    <t>Low Voltage Network</t>
  </si>
  <si>
    <t>194, 843</t>
  </si>
  <si>
    <t>L00, LST</t>
  </si>
  <si>
    <t>L02</t>
  </si>
  <si>
    <t>L03</t>
  </si>
  <si>
    <t>L04</t>
  </si>
  <si>
    <t>S00, SST</t>
  </si>
  <si>
    <t>S02</t>
  </si>
  <si>
    <t>S03</t>
  </si>
  <si>
    <t>S04</t>
  </si>
  <si>
    <t>H00, HST</t>
  </si>
  <si>
    <t>H02</t>
  </si>
  <si>
    <t>H03</t>
  </si>
  <si>
    <t>H04</t>
  </si>
  <si>
    <t>718, 701, 719, 720, 700</t>
  </si>
  <si>
    <t>697, 603</t>
  </si>
  <si>
    <t>91, 92</t>
  </si>
  <si>
    <t>602, 604</t>
  </si>
  <si>
    <t>93, 94</t>
  </si>
  <si>
    <t>698, 606</t>
  </si>
  <si>
    <t>95, 96</t>
  </si>
  <si>
    <t/>
  </si>
  <si>
    <t>300, 344, 400</t>
  </si>
  <si>
    <t>Monday to Friday 
(Including Bank Holidays)
November to February Inclusive
(excluding 22nd Dec to 4th Jan inclusive)</t>
  </si>
  <si>
    <t>100,105,800,860,101,106,801,861,116,D01</t>
  </si>
  <si>
    <t>2026/27</t>
  </si>
  <si>
    <t>1 April 2026</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</si>
  <si>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</si>
  <si>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</si>
  <si>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</si>
  <si>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</si>
  <si>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</si>
  <si>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</si>
  <si>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</si>
  <si>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</si>
  <si>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</si>
  <si>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</si>
  <si>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</si>
  <si>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</si>
  <si>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</si>
  <si>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</si>
  <si>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</si>
  <si>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</si>
  <si>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</si>
  <si>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</si>
  <si>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</si>
  <si>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</si>
  <si>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</si>
  <si>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</si>
  <si>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</si>
  <si>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</si>
  <si>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</si>
  <si>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</si>
  <si>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</si>
  <si>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</si>
  <si>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</si>
  <si>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</si>
  <si>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</si>
  <si>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</si>
  <si>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</si>
  <si>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</si>
  <si>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</si>
  <si>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</si>
  <si>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</si>
  <si>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</si>
  <si>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</si>
  <si>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</si>
  <si>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</si>
  <si>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Export 1</t>
  </si>
  <si>
    <t>New Export 2</t>
  </si>
  <si>
    <t>New Export 3</t>
  </si>
  <si>
    <t>New Export 5</t>
  </si>
  <si>
    <t>New Export 6</t>
  </si>
  <si>
    <t>New Export 7</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</si>
  <si>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</si>
  <si>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</si>
  <si>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</si>
  <si>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</si>
  <si>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</si>
  <si>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</si>
  <si>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</si>
  <si>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</si>
  <si>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</si>
  <si>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</si>
  <si>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</si>
  <si>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</si>
  <si>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</si>
  <si>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</si>
  <si>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</si>
  <si>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28</t>
  </si>
  <si>
    <t>New Export 29</t>
  </si>
  <si>
    <t>New Export 30</t>
  </si>
  <si>
    <t>New Export 31</t>
  </si>
  <si>
    <t>New Export 32</t>
  </si>
  <si>
    <t>New Export 33</t>
  </si>
  <si>
    <t>New Export 34</t>
  </si>
  <si>
    <t>New Export 37</t>
  </si>
  <si>
    <t>New Export 38</t>
  </si>
  <si>
    <t>New Export 39</t>
  </si>
  <si>
    <t>New Export 41</t>
  </si>
  <si>
    <t>992</t>
  </si>
  <si>
    <t>469</t>
  </si>
  <si>
    <t>982</t>
  </si>
  <si>
    <t>LLFC/DUoS Tariff Id</t>
  </si>
  <si>
    <t>Open LLFC/DUoS Tariff Id</t>
  </si>
  <si>
    <t>Closed LLFC/DUoS Tariff Id</t>
  </si>
  <si>
    <t>Open LLFCs / LDNO unique billing identifier / DUoS Tariff Id</t>
  </si>
  <si>
    <t>Traston Road Battery Storage</t>
  </si>
  <si>
    <t>Hopkins Farm 33kV PV</t>
  </si>
  <si>
    <t>Mynydd Yr Aber WIND Feeder 2</t>
  </si>
  <si>
    <t>Bryn Y Rhyd</t>
  </si>
  <si>
    <t>Afon Llan 33kV PV</t>
  </si>
  <si>
    <t>Hendy 66kV WF</t>
  </si>
  <si>
    <t>Sofidel</t>
  </si>
  <si>
    <t>Mynydd Y Bwllfa WF</t>
  </si>
  <si>
    <t>Western Wood 2 Biomass</t>
  </si>
  <si>
    <t>Mynydd Y Gwair WF</t>
  </si>
  <si>
    <t>Penrhiwarwydd Farm PV</t>
  </si>
  <si>
    <t>Cwmbargoed Coal Washery</t>
  </si>
  <si>
    <t>Little Neath PV</t>
  </si>
  <si>
    <t>Hoplass Farm PV</t>
  </si>
  <si>
    <t>Gelliwern Isaf PV</t>
  </si>
  <si>
    <t>Oak Cottage PV</t>
  </si>
  <si>
    <t>Red Court Farm PV</t>
  </si>
  <si>
    <t>Carn Nicholas PV</t>
  </si>
  <si>
    <t>Brynwhilach Farm PV</t>
  </si>
  <si>
    <t>Jesus College PV</t>
  </si>
  <si>
    <t>Sully Moors STOR</t>
  </si>
  <si>
    <t>Hafod y Dafal PV</t>
  </si>
  <si>
    <t>Cenin Energy Park T1 WT</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</si>
  <si>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</si>
  <si>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</si>
  <si>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</si>
  <si>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</si>
  <si>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</si>
  <si>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</si>
  <si>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</si>
  <si>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</si>
  <si>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</si>
  <si>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</si>
  <si>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</si>
  <si>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</si>
  <si>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PV1</t>
  </si>
  <si>
    <t>Pant Y Moch PV2</t>
  </si>
  <si>
    <t>Rhewl Farm PV</t>
  </si>
  <si>
    <t>Bargoed PV</t>
  </si>
  <si>
    <t>Mynydd Brombil WF</t>
  </si>
  <si>
    <t>Rassau Ind Est STOR</t>
  </si>
  <si>
    <t>Llynfi Afan WF</t>
  </si>
  <si>
    <t>Mynydd Yr Aber 66kV WF</t>
  </si>
  <si>
    <t>Waun Y Pound 1 STOR</t>
  </si>
  <si>
    <t>Cockett Valley PV</t>
  </si>
  <si>
    <t>Nathenfoel PV</t>
  </si>
  <si>
    <t>Waun Y Pound 2 STOR</t>
  </si>
  <si>
    <t>St Peters Church WF</t>
  </si>
  <si>
    <t>Corus Trostre</t>
  </si>
  <si>
    <t>ABB Cornelly</t>
  </si>
  <si>
    <t>Bettws</t>
  </si>
  <si>
    <t>Blaen Bowi</t>
  </si>
  <si>
    <t>Mir Steel</t>
  </si>
  <si>
    <t>Boc Margam</t>
  </si>
  <si>
    <t>Ford Bridgend</t>
  </si>
  <si>
    <t>Alcoa</t>
  </si>
  <si>
    <t>Celsa Rod Mills</t>
  </si>
  <si>
    <t>Puma Energy (ex Murphy Oil)</t>
  </si>
  <si>
    <t>Interbrew Magor USKM</t>
  </si>
  <si>
    <t>Mainline Pipelines</t>
  </si>
  <si>
    <t>Celsa 33 11</t>
  </si>
  <si>
    <t>Lafarge - Blue Circle</t>
  </si>
  <si>
    <t>Inco</t>
  </si>
  <si>
    <t>DCWW Nantgaredig</t>
  </si>
  <si>
    <t>Bridgend Paper Mill</t>
  </si>
  <si>
    <t>Momentive Chemicals</t>
  </si>
  <si>
    <t>Monsanto</t>
  </si>
  <si>
    <t>Dow Corning</t>
  </si>
  <si>
    <t>DCWW Rover Way</t>
  </si>
  <si>
    <t>Simms metals</t>
  </si>
  <si>
    <t>Milford Energy</t>
  </si>
  <si>
    <t>South Hook</t>
  </si>
  <si>
    <t>Felindre</t>
  </si>
  <si>
    <t>Timet</t>
  </si>
  <si>
    <t>Blaen Cregan</t>
  </si>
  <si>
    <t>Blaengwen Wind Farm</t>
  </si>
  <si>
    <t>Bryn Titli Wind Farm</t>
  </si>
  <si>
    <t>Crymlin Burrows</t>
  </si>
  <si>
    <t>Dyffryn Brodyn Wind Farm</t>
  </si>
  <si>
    <t>Llyn Brianne</t>
  </si>
  <si>
    <t>Maerdy</t>
  </si>
  <si>
    <t>HIRWAUN GE 33kV GEN</t>
  </si>
  <si>
    <t>Margam Biomass</t>
  </si>
  <si>
    <t>Pwllfa Gwatkin</t>
  </si>
  <si>
    <t>Taff Ely Wind Farm</t>
  </si>
  <si>
    <t>Trecatti</t>
  </si>
  <si>
    <t>Withyhedges Landfill</t>
  </si>
  <si>
    <t>Parc Cynog</t>
  </si>
  <si>
    <t>Parc Cynog (Pendine)</t>
  </si>
  <si>
    <t xml:space="preserve">Maesgwyn </t>
  </si>
  <si>
    <t>Ferndale Wind Farm</t>
  </si>
  <si>
    <t>Pant y Wal WF</t>
  </si>
  <si>
    <t xml:space="preserve">Mynydd Portref </t>
  </si>
  <si>
    <t>Newton Down</t>
  </si>
  <si>
    <t>Tiers Cross PV</t>
  </si>
  <si>
    <t>Thyssenkruup Camford Pressing</t>
  </si>
  <si>
    <t>Hoover</t>
  </si>
  <si>
    <t>Berthllwyd PV</t>
  </si>
  <si>
    <t>Whitton Mawr PV</t>
  </si>
  <si>
    <t>Barry Dock Biomass</t>
  </si>
  <si>
    <t>North Tenement PV</t>
  </si>
  <si>
    <t>Bryncyrnau Isaf PV</t>
  </si>
  <si>
    <t>University Hospital of Wales</t>
  </si>
  <si>
    <t>QuinetiQ</t>
  </si>
  <si>
    <t>Western Coal</t>
  </si>
  <si>
    <t>Tregaron</t>
  </si>
  <si>
    <t>Waunarlydd STOR</t>
  </si>
  <si>
    <t>Briton Ferry BESS 33KV</t>
  </si>
  <si>
    <t>Hirwaun BESS 33KV</t>
  </si>
  <si>
    <t>Ffos Las PV</t>
  </si>
  <si>
    <t>Pont Andrew PV</t>
  </si>
  <si>
    <t>Beaufort Power STOR</t>
  </si>
  <si>
    <t>Cenin Energy Park ParcStormy</t>
  </si>
  <si>
    <t>Brecon Power STOR</t>
  </si>
  <si>
    <t>Cenin Energy Park Battery</t>
  </si>
  <si>
    <t>Bryn Blaen WF</t>
  </si>
  <si>
    <t xml:space="preserve">Ystradffin Hydro </t>
  </si>
  <si>
    <t>Bryn Henllys 33kV PV</t>
  </si>
  <si>
    <t>Swansea University</t>
  </si>
  <si>
    <t>Cenin Energy Park T2 WT</t>
  </si>
  <si>
    <t>Brechfa Forest West WF</t>
  </si>
  <si>
    <t>Pembroke Refinery</t>
  </si>
  <si>
    <t>LLANWERN FM 132kV GEN</t>
  </si>
  <si>
    <t>Pen Y Cymoedd WF Aux.</t>
  </si>
  <si>
    <t>Afan Way STOR</t>
  </si>
  <si>
    <t>Manmoel PV</t>
  </si>
  <si>
    <t>Maesgwyn Extension PV</t>
  </si>
  <si>
    <t>Crumlin STOR</t>
  </si>
  <si>
    <t>Pen Bryn Oer WF</t>
  </si>
  <si>
    <t>Tata Margam</t>
  </si>
  <si>
    <t>Tir John BESS 33KV</t>
  </si>
  <si>
    <t>Wear Point WF</t>
  </si>
  <si>
    <t>West Farm PV</t>
  </si>
  <si>
    <t>Jordanston Farm PV</t>
  </si>
  <si>
    <t>Rudbaxton PV</t>
  </si>
  <si>
    <t>Dowlais STOR</t>
  </si>
  <si>
    <t>Trident Park Recovery</t>
  </si>
  <si>
    <t>Baglan Bay PV</t>
  </si>
  <si>
    <t>Caermelyn PV</t>
  </si>
  <si>
    <t>Liddlestone Ridge PV</t>
  </si>
  <si>
    <t>Garn Farm PV</t>
  </si>
  <si>
    <t>Treguff Farm PV</t>
  </si>
  <si>
    <t>Loughor Solar Park</t>
  </si>
  <si>
    <t>Sutton Farm PV</t>
  </si>
  <si>
    <t>Cefn Betingau PV</t>
  </si>
  <si>
    <t>Clawdd Ddu PV</t>
  </si>
  <si>
    <t>Pentre Solar Farm</t>
  </si>
  <si>
    <t>Fenton Farm PV</t>
  </si>
  <si>
    <t>Yerbeston Gate Farm PV</t>
  </si>
  <si>
    <t>Pen Y Cae PV</t>
  </si>
  <si>
    <t>Saron PV</t>
  </si>
  <si>
    <t>Hendre Fawr PV</t>
  </si>
  <si>
    <t>Hendai Farm PV</t>
  </si>
  <si>
    <t>Cwm Cae Singrug PV</t>
  </si>
  <si>
    <t>Brynteg Farm PV</t>
  </si>
  <si>
    <t>Court Coleman PV</t>
  </si>
  <si>
    <t>Llwyndu Farm PV</t>
  </si>
  <si>
    <t>Abergelli Farm PV</t>
  </si>
  <si>
    <t>Crug Mawr Farm PV</t>
  </si>
  <si>
    <t>Yerbeston Chapel Hill PV</t>
  </si>
  <si>
    <t>Aberaman Park Phase 2</t>
  </si>
  <si>
    <t>Rhyd-y-Pandy PV</t>
  </si>
  <si>
    <t>Haverfordwest PV</t>
  </si>
  <si>
    <t>Blaenlliedi Farm WF</t>
  </si>
  <si>
    <t>Aberystwyth - Manweb</t>
  </si>
  <si>
    <t>Solutia District Energy Newport</t>
  </si>
  <si>
    <t>Aberaman Park</t>
  </si>
  <si>
    <t>Dowlais II STOR CVA</t>
  </si>
  <si>
    <t>Alcoa B STOR</t>
  </si>
  <si>
    <t>Rassau Grid Stability</t>
  </si>
  <si>
    <t>Llandarcy STOR</t>
  </si>
  <si>
    <t>Barry STOR</t>
  </si>
  <si>
    <t>Abergorki WF 33kV</t>
  </si>
  <si>
    <t>Barry Solar Park</t>
  </si>
  <si>
    <t>BLACKBERRY LANE 33kV</t>
  </si>
  <si>
    <t>Bro Tathan 33kV</t>
  </si>
  <si>
    <t>Bryntail Solar Park</t>
  </si>
  <si>
    <t>Brynwell Farm</t>
  </si>
  <si>
    <t>Caenewydd 132kV PV &amp; BESS</t>
  </si>
  <si>
    <t>Cardiff Data Centre</t>
  </si>
  <si>
    <t>Cardiff Park &amp; Ride</t>
  </si>
  <si>
    <t>Cardiff West Services IDNO</t>
  </si>
  <si>
    <t>Ciner Glass</t>
  </si>
  <si>
    <t>Coed Ely Solar Farm</t>
  </si>
  <si>
    <t>Coity Road</t>
  </si>
  <si>
    <t>Craig Y Perchych Solar Park</t>
  </si>
  <si>
    <t>Cwm Ifor 33kV PV</t>
  </si>
  <si>
    <t>ENVIROPARKS 33kV GEN</t>
  </si>
  <si>
    <t>Fonmon Solar Farm</t>
  </si>
  <si>
    <t>Great House Farm</t>
  </si>
  <si>
    <t>Gwenlais Solar Farm</t>
  </si>
  <si>
    <t>Hawse Farm 132kV PV</t>
  </si>
  <si>
    <t>Heol Aur BESS</t>
  </si>
  <si>
    <t>Ipswich Road</t>
  </si>
  <si>
    <t>Llanwensan Fawr BESS</t>
  </si>
  <si>
    <t>Longlands Solar Park 33kV PV</t>
  </si>
  <si>
    <t>Maesmawr Solar Park</t>
  </si>
  <si>
    <t>Manmoel 33kV WF</t>
  </si>
  <si>
    <t>Manorafon 33kV</t>
  </si>
  <si>
    <t>Mynydd Y Glyn</t>
  </si>
  <si>
    <t>Oaklands Farm</t>
  </si>
  <si>
    <t>Pen Onn Solar Park</t>
  </si>
  <si>
    <t>PENCOED STOR 132kV</t>
  </si>
  <si>
    <t>PENDERI 132kV GEN</t>
  </si>
  <si>
    <t>Penllergaer Solar Park 33kV</t>
  </si>
  <si>
    <t>Pentrebach 66kV PV</t>
  </si>
  <si>
    <t>Phoenix Wharf</t>
  </si>
  <si>
    <t>Plasdwr</t>
  </si>
  <si>
    <t>Point Lane PV 33kV</t>
  </si>
  <si>
    <t>SOUTHBROOK STOR 33kV GEN</t>
  </si>
  <si>
    <t>Upper Ogmore 66kV WF</t>
  </si>
  <si>
    <t>Vantage</t>
  </si>
  <si>
    <t>Wentlooge 132kV PV</t>
  </si>
  <si>
    <t>MMAW3G</t>
  </si>
  <si>
    <t>GWNL3_#3L5</t>
  </si>
  <si>
    <t>BWEL3G</t>
  </si>
  <si>
    <t>BLAK3G</t>
  </si>
  <si>
    <t>HAVS3G</t>
  </si>
  <si>
    <t>RDBX3G</t>
  </si>
  <si>
    <t>OAKC3G</t>
  </si>
  <si>
    <t>SRON3G</t>
  </si>
  <si>
    <t>HOPK3_MAIN1</t>
  </si>
  <si>
    <t>CLWD3G</t>
  </si>
  <si>
    <t>PNYC3G</t>
  </si>
  <si>
    <t>BFGF3G1</t>
  </si>
  <si>
    <t>BAGL3G</t>
  </si>
  <si>
    <t>GOWS3G</t>
  </si>
  <si>
    <t>ABGK3G</t>
  </si>
  <si>
    <t>HIGF3G</t>
  </si>
  <si>
    <t>ENVI3G</t>
  </si>
  <si>
    <t>HNDR3G</t>
  </si>
  <si>
    <t>NFOE3G</t>
  </si>
  <si>
    <t>BRNW3G</t>
  </si>
  <si>
    <t>BLBW31G</t>
  </si>
  <si>
    <t>ABGL3G</t>
  </si>
  <si>
    <t>ALLA3G</t>
  </si>
  <si>
    <t>GLWI3G</t>
  </si>
  <si>
    <t>BREW1</t>
  </si>
  <si>
    <t>TJGF3G</t>
  </si>
  <si>
    <t>CNNC3G</t>
  </si>
  <si>
    <t>MAES1</t>
  </si>
  <si>
    <t>BTWS1</t>
  </si>
  <si>
    <t>CCLM3G</t>
  </si>
  <si>
    <t>BBIO3G</t>
  </si>
  <si>
    <t>LCDL3G</t>
  </si>
  <si>
    <t>STTN3G</t>
  </si>
  <si>
    <t>JESU3G</t>
  </si>
  <si>
    <t>LOUG3G</t>
  </si>
  <si>
    <t>DERW3G</t>
  </si>
  <si>
    <t>FMON3G</t>
  </si>
  <si>
    <t>DOWE3G</t>
  </si>
  <si>
    <t>DOWW3G</t>
  </si>
  <si>
    <t>PBRN3G</t>
  </si>
  <si>
    <t>PNCS1</t>
  </si>
  <si>
    <t>TRST3G</t>
  </si>
  <si>
    <t>CRUS3G</t>
  </si>
  <si>
    <t>MMOL3G</t>
  </si>
  <si>
    <t>MANO6G</t>
  </si>
  <si>
    <t>MNYG1</t>
  </si>
  <si>
    <t>PNDR1</t>
  </si>
  <si>
    <t>BRHY3G</t>
  </si>
  <si>
    <t>PENL3G</t>
  </si>
  <si>
    <t>YERB3G</t>
  </si>
  <si>
    <t>LIDR3G</t>
  </si>
  <si>
    <t>WSFM3G</t>
  </si>
  <si>
    <t>WEAR3G</t>
  </si>
  <si>
    <t>JORD3G</t>
  </si>
  <si>
    <t>LNTH3G</t>
  </si>
  <si>
    <t>HOPL3G</t>
  </si>
  <si>
    <t>YEBS3G</t>
  </si>
  <si>
    <t>NTEN3G</t>
  </si>
  <si>
    <t>LCYS3G</t>
  </si>
  <si>
    <t>AFAN3G</t>
  </si>
  <si>
    <t>MBRM3G</t>
  </si>
  <si>
    <t>PNTM3G</t>
  </si>
  <si>
    <t>CPER3G</t>
  </si>
  <si>
    <t>CBET3G</t>
  </si>
  <si>
    <t>RYPD3G</t>
  </si>
  <si>
    <t>WNGF3G</t>
  </si>
  <si>
    <t>CCKV3G</t>
  </si>
  <si>
    <t>BLDI3G</t>
  </si>
  <si>
    <t>PNTR3G</t>
  </si>
  <si>
    <t>BTEG3G</t>
  </si>
  <si>
    <t>PCYN32</t>
  </si>
  <si>
    <t>PCYN31</t>
  </si>
  <si>
    <t>CRUG3G</t>
  </si>
  <si>
    <t>YSTF3G</t>
  </si>
  <si>
    <t>LWND3G</t>
  </si>
  <si>
    <t>TREG5G</t>
  </si>
  <si>
    <t>BCIS3G</t>
  </si>
  <si>
    <t>MAEG3G</t>
  </si>
  <si>
    <t>BHNL3G</t>
  </si>
  <si>
    <t>MYNG3G</t>
  </si>
  <si>
    <t>CORN3G</t>
  </si>
  <si>
    <t>MYNP3G</t>
  </si>
  <si>
    <t>ROSD3G</t>
  </si>
  <si>
    <t>BDKB3G</t>
  </si>
  <si>
    <t>GRNF3G</t>
  </si>
  <si>
    <t>ABAM3G</t>
  </si>
  <si>
    <t>ABPK3G</t>
  </si>
  <si>
    <t>TNYS3G</t>
  </si>
  <si>
    <t>FERG3</t>
  </si>
  <si>
    <t>BRTH3G</t>
  </si>
  <si>
    <t>HNDF3G</t>
  </si>
  <si>
    <t>MAEW3G</t>
  </si>
  <si>
    <t>CIFR3G</t>
  </si>
  <si>
    <t>BBWF6G</t>
  </si>
  <si>
    <t>HNDY6_1H0</t>
  </si>
  <si>
    <t>OAKG3G</t>
  </si>
  <si>
    <t>RHWL3G</t>
  </si>
  <si>
    <t>HFDF3G</t>
  </si>
  <si>
    <t>CCSG3G</t>
  </si>
  <si>
    <t>BEAU3_MAIN1</t>
  </si>
  <si>
    <t>BRCS3G</t>
  </si>
  <si>
    <t>RSIE3G</t>
  </si>
  <si>
    <t>MMOE3G</t>
  </si>
  <si>
    <t>TCAT3G</t>
  </si>
  <si>
    <t>OAKL1</t>
  </si>
  <si>
    <t>BLAG1</t>
  </si>
  <si>
    <t>WTHY3G</t>
  </si>
  <si>
    <t>FFYO6_1H0</t>
  </si>
  <si>
    <t>PANY6_1H0</t>
  </si>
  <si>
    <t>BRYT3_MAIN1</t>
  </si>
  <si>
    <t>TRPK3_#3L5</t>
  </si>
  <si>
    <t>LBRI3_1H0</t>
  </si>
  <si>
    <t>SMOR3_#1L5</t>
  </si>
  <si>
    <t>BARY3_#5L5</t>
  </si>
  <si>
    <t>BARP1_MAIN1</t>
  </si>
  <si>
    <t>SPTC3_#2L5</t>
  </si>
  <si>
    <t>TEWF3_1H3</t>
  </si>
  <si>
    <t>BARG3_#3L5</t>
  </si>
  <si>
    <t>MYAB6_1H0</t>
  </si>
  <si>
    <t>LLYA6_1H0</t>
  </si>
  <si>
    <t>MYNB1_110</t>
  </si>
  <si>
    <t>FENT3_#2L5</t>
  </si>
  <si>
    <t>WLND3_#3L5</t>
  </si>
  <si>
    <t>TRSX1_110</t>
  </si>
  <si>
    <t>BRIE3_MAIN1</t>
  </si>
  <si>
    <t>COIB3G</t>
  </si>
  <si>
    <t>LHSE6_1H0</t>
  </si>
  <si>
    <t>BTWF6_1H0</t>
  </si>
  <si>
    <t>WNYP3_#2L5</t>
  </si>
  <si>
    <t>WNYP3_#3L5</t>
  </si>
  <si>
    <t>REDC3_#2L5</t>
  </si>
  <si>
    <t>DYFF3_1H0</t>
  </si>
  <si>
    <t>FOSL3_#2L5</t>
  </si>
  <si>
    <t>RGOS3_#2L5</t>
  </si>
  <si>
    <t>PGTN3_#1H0</t>
  </si>
  <si>
    <t>CNEP3_#1L5</t>
  </si>
  <si>
    <t>NTDN3_#1L5</t>
  </si>
  <si>
    <t>STMD3_#3L5</t>
  </si>
  <si>
    <t>MBIO1_113A</t>
  </si>
  <si>
    <t>MGLY3_MAIN1</t>
  </si>
  <si>
    <t>UPOG6_1H0</t>
  </si>
  <si>
    <t>COEL3_#3L5</t>
  </si>
  <si>
    <t>WHTN3_#2L5</t>
  </si>
  <si>
    <t>TRGF3_#3L5</t>
  </si>
  <si>
    <t>PENR3_#2L5</t>
  </si>
  <si>
    <t>LOLA1_MAIN1</t>
  </si>
  <si>
    <t>LWRN1_MAIN1</t>
  </si>
  <si>
    <t>HILL3_#2L5</t>
  </si>
  <si>
    <t>PNTA3_#2L5</t>
  </si>
  <si>
    <t>CAEN1_MAIN1</t>
  </si>
  <si>
    <t>DRAG5</t>
  </si>
  <si>
    <t>PNTL3_MAIN1</t>
  </si>
  <si>
    <t>HAWS1_110</t>
  </si>
  <si>
    <t>IPSR1_110</t>
  </si>
  <si>
    <t>WLOO1_110</t>
  </si>
  <si>
    <t>GHSE1_MAIN1</t>
  </si>
  <si>
    <t>PBPV6_MAIN1</t>
  </si>
  <si>
    <t>SBRK3_MAIN1</t>
  </si>
  <si>
    <t>TBAT3_MAIN1</t>
  </si>
  <si>
    <t>LLAW1_110</t>
  </si>
  <si>
    <t>PONN1_MAIN1</t>
  </si>
  <si>
    <t>HAUR3_MAIN1</t>
  </si>
  <si>
    <t>NEWW53</t>
  </si>
  <si>
    <t>WOOD5</t>
  </si>
  <si>
    <t>ROBE5_BB_A</t>
  </si>
  <si>
    <t>ROBE5_BB_B</t>
  </si>
  <si>
    <t>BRIF5</t>
  </si>
  <si>
    <t>LAMP1T</t>
  </si>
  <si>
    <t>LLAN1T</t>
  </si>
  <si>
    <t>LLEL5A</t>
  </si>
  <si>
    <t>MORR5</t>
  </si>
  <si>
    <t>MORN5</t>
  </si>
  <si>
    <t>SWNL5</t>
  </si>
  <si>
    <t>SWWF5</t>
  </si>
  <si>
    <t>WIND5</t>
  </si>
  <si>
    <t>SULG5</t>
  </si>
  <si>
    <t>GRAT5</t>
  </si>
  <si>
    <t>SPVL31</t>
  </si>
  <si>
    <t>CARE5</t>
  </si>
  <si>
    <t>TROW5</t>
  </si>
  <si>
    <t>MERE5</t>
  </si>
  <si>
    <t>PYCN5</t>
  </si>
  <si>
    <t>TALB5</t>
  </si>
  <si>
    <t>NANT5</t>
  </si>
  <si>
    <t>PENC5</t>
  </si>
  <si>
    <t>UPPB5</t>
  </si>
  <si>
    <t>PEGG5</t>
  </si>
  <si>
    <t>CWMB5</t>
  </si>
  <si>
    <t>LLTA5</t>
  </si>
  <si>
    <t>NEWE5A</t>
  </si>
  <si>
    <t>NEWE5B</t>
  </si>
  <si>
    <t>NEWW5</t>
  </si>
  <si>
    <t>PANT5</t>
  </si>
  <si>
    <t>GLYN5</t>
  </si>
  <si>
    <t>MAGO5</t>
  </si>
  <si>
    <t>CRUM5</t>
  </si>
  <si>
    <t>POPN51</t>
  </si>
  <si>
    <t>POPN52</t>
  </si>
  <si>
    <t>EBBC5</t>
  </si>
  <si>
    <t>RASW5</t>
  </si>
  <si>
    <t>SHHK3_MAIN1</t>
  </si>
  <si>
    <t>SHHK3_MAIN2</t>
  </si>
  <si>
    <t>ROVE5</t>
  </si>
  <si>
    <t>DOW_11</t>
  </si>
  <si>
    <t>DOW_12</t>
  </si>
  <si>
    <t>CARC5_GT1A</t>
  </si>
  <si>
    <t>CARC5_GT2B</t>
  </si>
  <si>
    <t>CAEA5</t>
  </si>
  <si>
    <t>LLYN5</t>
  </si>
  <si>
    <t>BPAP5</t>
  </si>
  <si>
    <t>OGMV5</t>
  </si>
  <si>
    <t>BRAW5</t>
  </si>
  <si>
    <t>BROF5</t>
  </si>
  <si>
    <t>FISH5</t>
  </si>
  <si>
    <t>GOLD5</t>
  </si>
  <si>
    <t>HAVP5</t>
  </si>
  <si>
    <t>MERB5</t>
  </si>
  <si>
    <t>MILP5</t>
  </si>
  <si>
    <t>NEVE5</t>
  </si>
  <si>
    <t>NEYL5</t>
  </si>
  <si>
    <t>PEBL5</t>
  </si>
  <si>
    <t>STFL5</t>
  </si>
  <si>
    <t>STTW5</t>
  </si>
  <si>
    <t>STDA5</t>
  </si>
  <si>
    <t>STEY5</t>
  </si>
  <si>
    <t>TENB5</t>
  </si>
  <si>
    <t>LLCY5</t>
  </si>
  <si>
    <t>JERM5</t>
  </si>
  <si>
    <t>CRBW3G</t>
  </si>
  <si>
    <t>GETH5</t>
  </si>
  <si>
    <t>STRA5</t>
  </si>
  <si>
    <t>TIRJ7</t>
  </si>
  <si>
    <t>UPBK5</t>
  </si>
  <si>
    <t>COMS5</t>
  </si>
  <si>
    <t>VICR5</t>
  </si>
  <si>
    <t>WERN5</t>
  </si>
  <si>
    <t>YNST5</t>
  </si>
  <si>
    <t>CLAS5</t>
  </si>
  <si>
    <t>GARN5</t>
  </si>
  <si>
    <t>FELI3</t>
  </si>
  <si>
    <t>INCS5</t>
  </si>
  <si>
    <t>LIME5</t>
  </si>
  <si>
    <t>BISH5_BB_A</t>
  </si>
  <si>
    <t>BISH5_BB_B</t>
  </si>
  <si>
    <t>LRHI5_BB_A</t>
  </si>
  <si>
    <t>LRHI5_BB_B</t>
  </si>
  <si>
    <t>RAVE5</t>
  </si>
  <si>
    <t>SKET5</t>
  </si>
  <si>
    <t>SWAT5</t>
  </si>
  <si>
    <t>UPLA5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</si>
  <si>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</si>
  <si>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</si>
  <si>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</si>
  <si>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</si>
  <si>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</si>
  <si>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</si>
  <si>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</si>
  <si>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</si>
  <si>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</si>
  <si>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</si>
  <si>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</si>
  <si>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</si>
  <si>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</si>
  <si>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</si>
  <si>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</si>
  <si>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</si>
  <si>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</si>
  <si>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</si>
  <si>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</si>
  <si>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</si>
  <si>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</si>
  <si>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</si>
  <si>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</si>
  <si>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</si>
  <si>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</si>
  <si>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</si>
  <si>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</si>
  <si>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</si>
  <si>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NANG5_BB_A</t>
  </si>
  <si>
    <t>NANG5_BB_B</t>
  </si>
  <si>
    <t>NCES5</t>
  </si>
  <si>
    <t>PONA5</t>
  </si>
  <si>
    <t>RHOS5</t>
  </si>
  <si>
    <t>TREG5</t>
  </si>
  <si>
    <t>TREV5</t>
  </si>
  <si>
    <t>ABEC5</t>
  </si>
  <si>
    <t>GWAU5</t>
  </si>
  <si>
    <t>POND5</t>
  </si>
  <si>
    <t>TRAV5</t>
  </si>
  <si>
    <t>BRTE5</t>
  </si>
  <si>
    <t>LITC5</t>
  </si>
  <si>
    <t>LLAG51</t>
  </si>
  <si>
    <t>LLAG52</t>
  </si>
  <si>
    <t>NOTT5</t>
  </si>
  <si>
    <t>PYLE5</t>
  </si>
  <si>
    <t>SCHW51</t>
  </si>
  <si>
    <t>BOVE5</t>
  </si>
  <si>
    <t>BROA5</t>
  </si>
  <si>
    <t>BRHI5</t>
  </si>
  <si>
    <t>COUR5</t>
  </si>
  <si>
    <t>COWB5</t>
  </si>
  <si>
    <t>EAST5</t>
  </si>
  <si>
    <t>SHIP5</t>
  </si>
  <si>
    <t>PARK5</t>
  </si>
  <si>
    <t>SAND5</t>
  </si>
  <si>
    <t>TAFF5</t>
  </si>
  <si>
    <t>ASHG5</t>
  </si>
  <si>
    <t>BIRC5</t>
  </si>
  <si>
    <t>CRWY5</t>
  </si>
  <si>
    <t>CYNC5</t>
  </si>
  <si>
    <t>GKTR31</t>
  </si>
  <si>
    <t>GKTR32</t>
  </si>
  <si>
    <t>HEAT5</t>
  </si>
  <si>
    <t>HHOS5</t>
  </si>
  <si>
    <t>LLIS5</t>
  </si>
  <si>
    <t>NORT5</t>
  </si>
  <si>
    <t>STME5</t>
  </si>
  <si>
    <t>CREI5</t>
  </si>
  <si>
    <t>IRON5</t>
  </si>
  <si>
    <t>MILL5</t>
  </si>
  <si>
    <t>MORL5</t>
  </si>
  <si>
    <t>GASY5</t>
  </si>
  <si>
    <t>LADY5</t>
  </si>
  <si>
    <t>MIDD5</t>
  </si>
  <si>
    <t>MASH5</t>
  </si>
  <si>
    <t>NELS5</t>
  </si>
  <si>
    <t>TONY5</t>
  </si>
  <si>
    <t>WATT5</t>
  </si>
  <si>
    <t>ABTY5</t>
  </si>
  <si>
    <t>NANW5</t>
  </si>
  <si>
    <t>PENT5</t>
  </si>
  <si>
    <t>CBGD3</t>
  </si>
  <si>
    <t>SWRD5</t>
  </si>
  <si>
    <t>ABDA5</t>
  </si>
  <si>
    <t>ABEP5</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</si>
  <si>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</si>
  <si>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</si>
  <si>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</si>
  <si>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</si>
  <si>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</si>
  <si>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</si>
  <si>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</si>
  <si>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</si>
  <si>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</si>
  <si>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</si>
  <si>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</si>
  <si>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</si>
  <si>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</si>
  <si>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</si>
  <si>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</si>
  <si>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</si>
  <si>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</si>
  <si>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</si>
  <si>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</si>
  <si>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</si>
  <si>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</si>
  <si>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</si>
  <si>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</si>
  <si>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</si>
  <si>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</si>
  <si>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</si>
  <si>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</si>
  <si>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</si>
  <si>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</si>
  <si>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</si>
  <si>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</si>
  <si>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</si>
  <si>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</si>
  <si>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</si>
  <si>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</si>
  <si>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</si>
  <si>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</si>
  <si>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</si>
  <si>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RING5</t>
  </si>
  <si>
    <t>ROGE5</t>
  </si>
  <si>
    <t>ALPH31</t>
  </si>
  <si>
    <t>ALPH32</t>
  </si>
  <si>
    <t>SIMS11</t>
  </si>
  <si>
    <t>TBSC3_1L5</t>
  </si>
  <si>
    <t>TBSC3_2L5</t>
  </si>
  <si>
    <t>CARS5_BB_A</t>
  </si>
  <si>
    <t>CARS5_BB_B</t>
  </si>
  <si>
    <t>ABTC3_1L5</t>
  </si>
  <si>
    <t>ABTC3_2L5</t>
  </si>
  <si>
    <t>TIMT3_MAIN1</t>
  </si>
  <si>
    <t>ALCO3_MAIN1</t>
  </si>
  <si>
    <t>ALCO3_MAIN2</t>
  </si>
  <si>
    <t>RHCR1_MAIN1</t>
  </si>
  <si>
    <t>RHCR1_MAIN2</t>
  </si>
  <si>
    <t>WGWB3_#1H0</t>
  </si>
  <si>
    <t>WGWB3_#2H0</t>
  </si>
  <si>
    <t>WSTC3_#1H0</t>
  </si>
  <si>
    <t>WSTC3_#2H0</t>
  </si>
  <si>
    <t>SWAU3_#1H0</t>
  </si>
  <si>
    <t>SWAU3_#2H0</t>
  </si>
  <si>
    <t>FORB1_&amp;210</t>
  </si>
  <si>
    <t>CEFN6_MAIN1</t>
  </si>
  <si>
    <t>GRAN6_MAIN3</t>
  </si>
  <si>
    <t>CLTC3_1L5</t>
  </si>
  <si>
    <t>CLTC3_2L5</t>
  </si>
  <si>
    <t>PDWR1_110</t>
  </si>
  <si>
    <t>PDWR1_210</t>
  </si>
  <si>
    <t>BROT3_#1H0</t>
  </si>
  <si>
    <t>BROT3_#2H0</t>
  </si>
  <si>
    <t>BOCM1_#110</t>
  </si>
  <si>
    <t>BOCM1_#210</t>
  </si>
  <si>
    <t>SOFI3_1H0</t>
  </si>
  <si>
    <t>SOFI3_2H0</t>
  </si>
  <si>
    <t>CING1_110</t>
  </si>
  <si>
    <t>CING1_210</t>
  </si>
  <si>
    <t>MLPL5</t>
  </si>
  <si>
    <t>WELP1_110</t>
  </si>
  <si>
    <t>LANZ3_#1H0</t>
  </si>
  <si>
    <t>LANZ3_#2H0</t>
  </si>
  <si>
    <t>NECA31</t>
  </si>
  <si>
    <t>RVWD1_110</t>
  </si>
  <si>
    <t>RVWD1_210</t>
  </si>
  <si>
    <t>CCLS5_3L5</t>
  </si>
  <si>
    <t>CCLS5_4L5</t>
  </si>
  <si>
    <t>CPNR1_110</t>
  </si>
  <si>
    <t>CPNR1_210</t>
  </si>
  <si>
    <t>UPPB3_#7L5</t>
  </si>
  <si>
    <t>2100041731713_x000D_
2100041731722_x000D_
2100041731731</t>
  </si>
  <si>
    <t>2100041270288</t>
  </si>
  <si>
    <t>2100040007060_x000D_
2100040007079_x000D_
2100040007088_x000D_
2100040007097_x000D_
2100040007102_x000D_
2100040007111_x000D_
2100040007120_x000D_
2100040007130_x000D_
2100040014545_x000D_
2189999999714</t>
  </si>
  <si>
    <t>2199989271918_x000D_
2199989271927_x000D_
2199989271936_x000D_
2199989610089</t>
  </si>
  <si>
    <t>2199989638961_x000D_
2199989638970</t>
  </si>
  <si>
    <t>2189999996884_x000D_
2189999996893</t>
  </si>
  <si>
    <t>2100040023638_x000D_
2100040023647</t>
  </si>
  <si>
    <t>2100041701230_x000D_
2100041701259_x000D_
2100041701268_x000D_
2199989633165_x000D_
2199989633174_x000D_
2199989633183</t>
  </si>
  <si>
    <t>2189999997451_x000D_
2189999997460_x000D_
2189999997683</t>
  </si>
  <si>
    <t>2189999998924_x000D_
2189999998933_x000D_
2189999998942_x000D_
2199989663578</t>
  </si>
  <si>
    <t>2100040890412_x000D_
2100040890430_x000D_
2100040890440_x000D_
2100040890459</t>
  </si>
  <si>
    <t>2199989353701_x000D_
2199989353710</t>
  </si>
  <si>
    <t>2100040752410_x000D_
2100040752420</t>
  </si>
  <si>
    <t>2100040752396_x000D_
2100040752401</t>
  </si>
  <si>
    <t>2100040636538_x000D_
2100040653932</t>
  </si>
  <si>
    <t>2100040769015_x000D_
2100040769033_x000D_
2100040769042</t>
  </si>
  <si>
    <t>2100040781360_x000D_
2100040781379</t>
  </si>
  <si>
    <t>2100041471220_x000D_
2199989639264</t>
  </si>
  <si>
    <t>2100041471239_x000D_
2199989632384</t>
  </si>
  <si>
    <t>2189999997503_x000D_
2189999997512</t>
  </si>
  <si>
    <t>2189999997025_x000D_
2189999997034_x000D_
2189999997043</t>
  </si>
  <si>
    <t>2100041070815_x000D_
2100041071828</t>
  </si>
  <si>
    <t>2100041546201_x000D_
2100041546674</t>
  </si>
  <si>
    <t>2100041566217_x000D_
2100041566341</t>
  </si>
  <si>
    <t>2189999997595_x000D_
2189999997600</t>
  </si>
  <si>
    <t>N10,N20,N30,M10,B10,X10,X20, X30,Y10,Z10</t>
  </si>
  <si>
    <t>1,2,3,117,200,201,810,811,862,863,X11,X21,X31, Y11,Z11</t>
  </si>
  <si>
    <t>N12,N22,N32,M12,B12,X12,X22, X32,Y12,Z12</t>
  </si>
  <si>
    <t>N13,N23,N33,M13,B13,X13,X23, X33,Y13,Z13</t>
  </si>
  <si>
    <t>N14,N24,N34,M14,B14,X14,X24, X34,Y14,Z14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</si>
</sst>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3"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3" fontId="21" fillId="3" borderId="1" xfId="0" applyNumberFormat="1" applyFont="1" applyFill="1" applyBorder="1" applyAlignment="1">
      <alignment horizontal="center" vertical="center"/>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0" fontId="6" fillId="9" borderId="1" xfId="0" applyNumberFormat="1" applyFont="1" applyFill="1" applyBorder="1" applyAlignment="1" applyProtection="1">
      <alignment horizontal="left" vertical="center" wrapText="1"/>
      <protection locked="0"/>
    </xf>
    <xf numFmtId="182" fontId="6" fillId="2" borderId="0" xfId="6" applyNumberFormat="1" applyFill="1" applyAlignment="1">
      <alignment vertical="center"/>
    </xf>
    <xf numFmtId="178" fontId="6" fillId="2" borderId="0" xfId="6" applyNumberFormat="1" applyFill="1" applyAlignment="1">
      <alignment vertical="center"/>
    </xf>
    <xf numFmtId="165"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0" xfId="0" applyNumberFormat="1" applyFill="1" applyAlignment="1">
      <alignment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6"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6"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D5" sqref="D5"/>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38" t="s">
        <v>169</v>
      </c>
      <c r="B2" s="66"/>
      <c r="C2" s="66"/>
      <c r="D2" s="66"/>
      <c r="E2" s="66"/>
    </row>
    <row r="3" spans="1:8" ht="15" x14ac:dyDescent="0.2">
      <c r="A3" s="66"/>
      <c r="B3" s="135" t="s">
        <v>170</v>
      </c>
      <c r="C3" s="134" t="s">
        <v>173</v>
      </c>
      <c r="D3" s="134" t="s">
        <v>33</v>
      </c>
      <c r="E3" s="134" t="s">
        <v>32</v>
      </c>
    </row>
    <row r="4" spans="1:8" ht="15" x14ac:dyDescent="0.2">
      <c r="A4" s="67" t="s">
        <v>169</v>
      </c>
      <c r="B4" s="30" t="s">
        <v>741</v>
      </c>
      <c r="C4" s="30" t="s">
        <v>793</v>
      </c>
      <c r="D4" s="30" t="s">
        <v>794</v>
      </c>
      <c r="E4" s="30" t="s">
        <v>168</v>
      </c>
    </row>
    <row r="5" spans="1:8" x14ac:dyDescent="0.2">
      <c r="A5" s="66"/>
      <c r="B5" s="66"/>
      <c r="C5" s="66"/>
      <c r="D5" s="66"/>
      <c r="E5" s="66"/>
    </row>
    <row r="6" spans="1:8" ht="16.5" x14ac:dyDescent="0.2">
      <c r="A6" s="69" t="s">
        <v>27</v>
      </c>
      <c r="B6" s="66"/>
      <c r="C6" s="66"/>
      <c r="D6" s="66"/>
      <c r="E6" s="66"/>
    </row>
    <row r="7" spans="1:8" ht="15" x14ac:dyDescent="0.2">
      <c r="A7" s="70" t="s">
        <v>28</v>
      </c>
      <c r="B7" s="225" t="s">
        <v>29</v>
      </c>
      <c r="C7" s="225"/>
      <c r="D7" s="225"/>
      <c r="E7" s="225"/>
    </row>
    <row r="8" spans="1:8" ht="30" customHeight="1" x14ac:dyDescent="0.2">
      <c r="A8" s="74" t="s">
        <v>224</v>
      </c>
      <c r="B8" s="223" t="s">
        <v>213</v>
      </c>
      <c r="C8" s="223"/>
      <c r="D8" s="223"/>
      <c r="E8" s="223"/>
    </row>
    <row r="9" spans="1:8" ht="30" customHeight="1" x14ac:dyDescent="0.2">
      <c r="A9" s="74" t="s">
        <v>734</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Wales) plc  Licence area.</v>
      </c>
      <c r="C9" s="223"/>
      <c r="D9" s="223"/>
      <c r="E9" s="223"/>
    </row>
    <row r="10" spans="1:8" ht="30" customHeight="1" x14ac:dyDescent="0.2">
      <c r="A10" s="74" t="s">
        <v>68</v>
      </c>
      <c r="B10" s="223" t="s">
        <v>31</v>
      </c>
      <c r="C10" s="223"/>
      <c r="D10" s="223"/>
      <c r="E10" s="223"/>
    </row>
    <row r="11" spans="1:8" ht="61.5" customHeight="1" x14ac:dyDescent="0.2">
      <c r="A11" s="74" t="s">
        <v>69</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0"/>
      <c r="G11" s="220"/>
      <c r="H11" s="220"/>
    </row>
    <row r="12" spans="1:8" ht="86.25" customHeight="1" x14ac:dyDescent="0.2">
      <c r="A12" s="74" t="s">
        <v>49</v>
      </c>
      <c r="B12" s="223" t="s">
        <v>187</v>
      </c>
      <c r="C12" s="223"/>
      <c r="D12" s="223"/>
      <c r="E12" s="223"/>
    </row>
    <row r="13" spans="1:8" ht="33.75" customHeight="1" x14ac:dyDescent="0.2">
      <c r="A13" s="74" t="s">
        <v>188</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Wales) plc  Licence area.</v>
      </c>
      <c r="C13" s="223"/>
      <c r="D13" s="223"/>
      <c r="E13" s="223"/>
    </row>
    <row r="14" spans="1:8" ht="33.75" customHeight="1" x14ac:dyDescent="0.2">
      <c r="A14" s="173" t="s">
        <v>519</v>
      </c>
      <c r="B14" s="223" t="s">
        <v>520</v>
      </c>
      <c r="C14" s="223"/>
      <c r="D14" s="223"/>
      <c r="E14" s="223"/>
    </row>
    <row r="15" spans="1:8" ht="29.25" customHeight="1" x14ac:dyDescent="0.2">
      <c r="A15" s="74" t="s">
        <v>62</v>
      </c>
      <c r="B15" s="223" t="s">
        <v>154</v>
      </c>
      <c r="C15" s="223"/>
      <c r="D15" s="223"/>
      <c r="E15" s="223"/>
    </row>
    <row r="16" spans="1:8" ht="29.25" customHeight="1" x14ac:dyDescent="0.2">
      <c r="A16" s="173" t="s">
        <v>735</v>
      </c>
      <c r="B16" s="223" t="s">
        <v>736</v>
      </c>
      <c r="C16" s="223"/>
      <c r="D16" s="223"/>
      <c r="E16" s="223"/>
    </row>
    <row r="17" spans="1:5" ht="29.25" customHeight="1" x14ac:dyDescent="0.2">
      <c r="A17" s="74" t="s">
        <v>633</v>
      </c>
      <c r="B17" s="223" t="s">
        <v>635</v>
      </c>
      <c r="C17" s="223"/>
      <c r="D17" s="223"/>
      <c r="E17" s="223"/>
    </row>
    <row r="18" spans="1:5" ht="29.25" customHeight="1" x14ac:dyDescent="0.2">
      <c r="A18" s="74" t="s">
        <v>737</v>
      </c>
      <c r="B18" s="223" t="s">
        <v>738</v>
      </c>
      <c r="C18" s="223"/>
      <c r="D18" s="223"/>
      <c r="E18" s="223"/>
    </row>
    <row r="19" spans="1:5" ht="30" customHeight="1" x14ac:dyDescent="0.2">
      <c r="A19" s="74" t="s">
        <v>128</v>
      </c>
      <c r="B19" s="223" t="s">
        <v>127</v>
      </c>
      <c r="C19" s="223"/>
      <c r="D19" s="223"/>
      <c r="E19" s="223"/>
    </row>
    <row r="20" spans="1:5" x14ac:dyDescent="0.2">
      <c r="A20" s="66"/>
      <c r="B20" s="66"/>
      <c r="C20" s="66"/>
      <c r="D20" s="66"/>
      <c r="E20" s="66"/>
    </row>
    <row r="21" spans="1:5" ht="15" x14ac:dyDescent="0.2">
      <c r="A21" s="71" t="s">
        <v>37</v>
      </c>
      <c r="B21" s="66"/>
      <c r="C21" s="66"/>
      <c r="D21" s="66"/>
      <c r="E21" s="66"/>
    </row>
    <row r="22" spans="1:5" ht="15" x14ac:dyDescent="0.2">
      <c r="A22" s="70"/>
      <c r="B22" s="224"/>
      <c r="C22" s="224"/>
      <c r="D22" s="224"/>
      <c r="E22" s="224"/>
    </row>
    <row r="23" spans="1:5" ht="32.25" customHeight="1" x14ac:dyDescent="0.2">
      <c r="A23" s="221" t="s">
        <v>111</v>
      </c>
      <c r="B23" s="222"/>
      <c r="C23" s="222"/>
      <c r="D23" s="222"/>
      <c r="E23" s="222"/>
    </row>
    <row r="24" spans="1:5" x14ac:dyDescent="0.2">
      <c r="A24" s="66"/>
      <c r="B24" s="66"/>
      <c r="C24" s="66"/>
      <c r="D24" s="66"/>
      <c r="E24" s="66"/>
    </row>
    <row r="25" spans="1:5" ht="15" x14ac:dyDescent="0.2">
      <c r="A25" s="72" t="s">
        <v>38</v>
      </c>
      <c r="B25" s="66"/>
      <c r="C25" s="66"/>
      <c r="D25" s="66"/>
      <c r="E25" s="66"/>
    </row>
    <row r="26" spans="1:5" ht="15" x14ac:dyDescent="0.2">
      <c r="A26" s="68"/>
      <c r="B26" s="224"/>
      <c r="C26" s="224"/>
      <c r="D26" s="224"/>
      <c r="E26" s="224"/>
    </row>
    <row r="27" spans="1:5" ht="28.5" customHeight="1" x14ac:dyDescent="0.2">
      <c r="A27" s="221" t="s">
        <v>70</v>
      </c>
      <c r="B27" s="222"/>
      <c r="C27" s="222"/>
      <c r="D27" s="222"/>
      <c r="E27" s="222"/>
    </row>
    <row r="28" spans="1:5" ht="28.5" customHeight="1" x14ac:dyDescent="0.2">
      <c r="A28" s="219" t="s">
        <v>167</v>
      </c>
      <c r="B28" s="219"/>
      <c r="C28" s="219"/>
      <c r="D28" s="219"/>
      <c r="E28" s="219"/>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1"/>
  <sheetViews>
    <sheetView tabSelected="1" zoomScale="85" zoomScaleNormal="85" zoomScaleSheetLayoutView="100" workbookViewId="0">
      <selection activeCell="A56" sqref="A56"/>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4" t="s">
        <v>30</v>
      </c>
      <c r="B1" s="228" t="s">
        <v>183</v>
      </c>
      <c r="C1" s="229"/>
      <c r="D1" s="229"/>
      <c r="E1" s="227"/>
      <c r="F1" s="227"/>
      <c r="G1" s="227"/>
      <c r="H1" s="227"/>
      <c r="I1" s="227"/>
      <c r="J1" s="227"/>
      <c r="K1" s="227"/>
      <c r="L1" s="50"/>
      <c r="M1" s="50"/>
    </row>
    <row r="2" spans="1:13" ht="27" customHeight="1" x14ac:dyDescent="0.2">
      <c r="A2" s="234" t="str">
        <f>Overview!B4&amp; " - Effective from "&amp;Overview!D4&amp;" - "&amp;Overview!E4&amp;" LV and HV charges"</f>
        <v>National Grid Electricity Distribution (South Wales) plc  - Effective from 1 April 2026 - Final LV and HV charges</v>
      </c>
      <c r="B2" s="234"/>
      <c r="C2" s="234"/>
      <c r="D2" s="234"/>
      <c r="E2" s="234"/>
      <c r="F2" s="234"/>
      <c r="G2" s="234"/>
      <c r="H2" s="234"/>
      <c r="I2" s="234"/>
      <c r="J2" s="234"/>
      <c r="K2" s="234"/>
    </row>
    <row r="3" spans="1:13" s="76" customFormat="1" ht="15" customHeight="1" x14ac:dyDescent="0.2">
      <c r="A3" s="83"/>
      <c r="B3" s="83"/>
      <c r="C3" s="83"/>
      <c r="D3" s="83"/>
      <c r="E3" s="83"/>
      <c r="F3" s="83"/>
      <c r="G3" s="83"/>
      <c r="H3" s="83"/>
      <c r="I3" s="83"/>
      <c r="J3" s="83"/>
      <c r="K3" s="83"/>
      <c r="L3" s="48"/>
    </row>
    <row r="4" spans="1:13" ht="27" customHeight="1" x14ac:dyDescent="0.2">
      <c r="A4" s="234" t="s">
        <v>207</v>
      </c>
      <c r="B4" s="234"/>
      <c r="C4" s="234"/>
      <c r="D4" s="234"/>
      <c r="E4" s="234"/>
      <c r="F4" s="83"/>
      <c r="G4" s="234" t="s">
        <v>208</v>
      </c>
      <c r="H4" s="234"/>
      <c r="I4" s="234"/>
      <c r="J4" s="234"/>
      <c r="K4" s="234"/>
    </row>
    <row r="5" spans="1:13" ht="28.5" customHeight="1" x14ac:dyDescent="0.2">
      <c r="A5" s="75" t="s">
        <v>19</v>
      </c>
      <c r="B5" s="80" t="s">
        <v>103</v>
      </c>
      <c r="C5" s="235" t="s">
        <v>104</v>
      </c>
      <c r="D5" s="236"/>
      <c r="E5" s="77" t="s">
        <v>105</v>
      </c>
      <c r="F5" s="83"/>
      <c r="G5" s="238"/>
      <c r="H5" s="239"/>
      <c r="I5" s="81" t="s">
        <v>108</v>
      </c>
      <c r="J5" s="82" t="s">
        <v>109</v>
      </c>
      <c r="K5" s="77" t="s">
        <v>105</v>
      </c>
    </row>
    <row r="6" spans="1:13" ht="65.25" customHeight="1" x14ac:dyDescent="0.2">
      <c r="A6" s="78" t="s">
        <v>106</v>
      </c>
      <c r="B6" s="190" t="s">
        <v>742</v>
      </c>
      <c r="C6" s="237" t="s">
        <v>743</v>
      </c>
      <c r="D6" s="237"/>
      <c r="E6" s="191" t="s">
        <v>744</v>
      </c>
      <c r="F6" s="83"/>
      <c r="G6" s="226" t="s">
        <v>749</v>
      </c>
      <c r="H6" s="226"/>
      <c r="I6" s="190" t="s">
        <v>742</v>
      </c>
      <c r="J6" s="193" t="s">
        <v>743</v>
      </c>
      <c r="K6" s="193" t="s">
        <v>744</v>
      </c>
    </row>
    <row r="7" spans="1:13" ht="65.25" customHeight="1" x14ac:dyDescent="0.2">
      <c r="A7" s="78" t="s">
        <v>26</v>
      </c>
      <c r="B7" s="192"/>
      <c r="C7" s="240" t="s">
        <v>745</v>
      </c>
      <c r="D7" s="240"/>
      <c r="E7" s="193" t="s">
        <v>746</v>
      </c>
      <c r="F7" s="83"/>
      <c r="G7" s="226" t="s">
        <v>750</v>
      </c>
      <c r="H7" s="226"/>
      <c r="I7" s="192"/>
      <c r="J7" s="193" t="s">
        <v>747</v>
      </c>
      <c r="K7" s="193" t="s">
        <v>744</v>
      </c>
    </row>
    <row r="8" spans="1:13" ht="65.25" customHeight="1" x14ac:dyDescent="0.2">
      <c r="A8" s="79" t="s">
        <v>24</v>
      </c>
      <c r="B8" s="230" t="s">
        <v>25</v>
      </c>
      <c r="C8" s="231"/>
      <c r="D8" s="231"/>
      <c r="E8" s="232"/>
      <c r="F8" s="83"/>
      <c r="G8" s="226" t="s">
        <v>112</v>
      </c>
      <c r="H8" s="226"/>
      <c r="I8" s="192"/>
      <c r="J8" s="193" t="s">
        <v>745</v>
      </c>
      <c r="K8" s="193" t="s">
        <v>748</v>
      </c>
    </row>
    <row r="9" spans="1:13" s="76" customFormat="1" ht="27" customHeight="1" x14ac:dyDescent="0.2">
      <c r="A9" s="83"/>
      <c r="B9" s="83"/>
      <c r="C9" s="83"/>
      <c r="D9" s="83"/>
      <c r="E9" s="83"/>
      <c r="F9" s="83"/>
      <c r="G9" s="233" t="s">
        <v>24</v>
      </c>
      <c r="H9" s="233"/>
      <c r="I9" s="230" t="s">
        <v>25</v>
      </c>
      <c r="J9" s="231"/>
      <c r="K9" s="232"/>
      <c r="L9" s="48"/>
    </row>
    <row r="10" spans="1:13" s="76" customFormat="1" ht="12.75" customHeight="1" x14ac:dyDescent="0.2">
      <c r="A10" s="83"/>
      <c r="B10" s="83"/>
      <c r="C10" s="83"/>
      <c r="D10" s="83"/>
      <c r="E10" s="83"/>
      <c r="F10" s="83"/>
      <c r="G10" s="83"/>
      <c r="H10" s="83"/>
      <c r="I10" s="83"/>
      <c r="J10" s="83"/>
      <c r="K10" s="83"/>
      <c r="L10" s="48"/>
    </row>
    <row r="11" spans="1:13" ht="78.75" customHeight="1" x14ac:dyDescent="0.2">
      <c r="A11" s="29" t="s">
        <v>174</v>
      </c>
      <c r="B11" s="15" t="s">
        <v>872</v>
      </c>
      <c r="C11" s="15" t="s">
        <v>34</v>
      </c>
      <c r="D11" s="53" t="s">
        <v>210</v>
      </c>
      <c r="E11" s="53" t="s">
        <v>212</v>
      </c>
      <c r="F11" s="53" t="s">
        <v>211</v>
      </c>
      <c r="G11" s="15" t="s">
        <v>35</v>
      </c>
      <c r="H11" s="15" t="s">
        <v>36</v>
      </c>
      <c r="I11" s="29" t="s">
        <v>176</v>
      </c>
      <c r="J11" s="15" t="s">
        <v>63</v>
      </c>
      <c r="K11" s="15" t="s">
        <v>873</v>
      </c>
    </row>
    <row r="12" spans="1:13" ht="45" x14ac:dyDescent="0.2">
      <c r="A12" s="17" t="s">
        <v>707</v>
      </c>
      <c r="B12" s="44" t="s">
        <v>792</v>
      </c>
      <c r="C12" s="180" t="s">
        <v>640</v>
      </c>
      <c r="D12" s="197">
        <v>18.538</v>
      </c>
      <c r="E12" s="198">
        <v>1.53</v>
      </c>
      <c r="F12" s="199">
        <v>0.29399999999999998</v>
      </c>
      <c r="G12" s="204">
        <v>12.01</v>
      </c>
      <c r="H12" s="205">
        <v>0</v>
      </c>
      <c r="I12" s="205">
        <v>0</v>
      </c>
      <c r="J12" s="200">
        <v>0</v>
      </c>
      <c r="K12" s="43"/>
    </row>
    <row r="13" spans="1:13" ht="32.25" customHeight="1" x14ac:dyDescent="0.2">
      <c r="A13" s="17" t="s">
        <v>521</v>
      </c>
      <c r="B13" s="44" t="s">
        <v>769</v>
      </c>
      <c r="C13" s="174" t="s">
        <v>467</v>
      </c>
      <c r="D13" s="197">
        <v>18.538</v>
      </c>
      <c r="E13" s="198">
        <v>1.53</v>
      </c>
      <c r="F13" s="199">
        <v>0.29399999999999998</v>
      </c>
      <c r="G13" s="205">
        <v>0</v>
      </c>
      <c r="H13" s="205">
        <v>0</v>
      </c>
      <c r="I13" s="205">
        <v>0</v>
      </c>
      <c r="J13" s="200">
        <v>0</v>
      </c>
      <c r="K13" s="43"/>
    </row>
    <row r="14" spans="1:13" ht="45" x14ac:dyDescent="0.2">
      <c r="A14" s="17" t="s">
        <v>654</v>
      </c>
      <c r="B14" s="44" t="s">
        <v>1535</v>
      </c>
      <c r="C14" s="166" t="s">
        <v>639</v>
      </c>
      <c r="D14" s="197">
        <v>20.286000000000001</v>
      </c>
      <c r="E14" s="198">
        <v>1.6739999999999999</v>
      </c>
      <c r="F14" s="199">
        <v>0.32100000000000001</v>
      </c>
      <c r="G14" s="204">
        <v>15.3</v>
      </c>
      <c r="H14" s="205">
        <v>0</v>
      </c>
      <c r="I14" s="205">
        <v>0</v>
      </c>
      <c r="J14" s="200">
        <v>0</v>
      </c>
      <c r="K14" s="43"/>
    </row>
    <row r="15" spans="1:13" ht="60" x14ac:dyDescent="0.2">
      <c r="A15" s="17" t="s">
        <v>655</v>
      </c>
      <c r="B15" s="44" t="s">
        <v>1536</v>
      </c>
      <c r="C15" s="166" t="s">
        <v>639</v>
      </c>
      <c r="D15" s="197">
        <v>20.286000000000001</v>
      </c>
      <c r="E15" s="198">
        <v>1.6739999999999999</v>
      </c>
      <c r="F15" s="199">
        <v>0.32100000000000001</v>
      </c>
      <c r="G15" s="204">
        <v>18.14</v>
      </c>
      <c r="H15" s="205">
        <v>0</v>
      </c>
      <c r="I15" s="205">
        <v>0</v>
      </c>
      <c r="J15" s="200">
        <v>0</v>
      </c>
      <c r="K15" s="43" t="s">
        <v>790</v>
      </c>
    </row>
    <row r="16" spans="1:13" ht="45" x14ac:dyDescent="0.2">
      <c r="A16" s="17" t="s">
        <v>656</v>
      </c>
      <c r="B16" s="44" t="s">
        <v>1537</v>
      </c>
      <c r="C16" s="166" t="s">
        <v>639</v>
      </c>
      <c r="D16" s="197">
        <v>20.286000000000001</v>
      </c>
      <c r="E16" s="198">
        <v>1.6739999999999999</v>
      </c>
      <c r="F16" s="199">
        <v>0.32100000000000001</v>
      </c>
      <c r="G16" s="204">
        <v>23.18</v>
      </c>
      <c r="H16" s="205">
        <v>0</v>
      </c>
      <c r="I16" s="205">
        <v>0</v>
      </c>
      <c r="J16" s="200">
        <v>0</v>
      </c>
      <c r="K16" s="43"/>
    </row>
    <row r="17" spans="1:11" ht="45" x14ac:dyDescent="0.2">
      <c r="A17" s="17" t="s">
        <v>657</v>
      </c>
      <c r="B17" s="44" t="s">
        <v>1538</v>
      </c>
      <c r="C17" s="166" t="s">
        <v>639</v>
      </c>
      <c r="D17" s="197">
        <v>20.286000000000001</v>
      </c>
      <c r="E17" s="198">
        <v>1.6739999999999999</v>
      </c>
      <c r="F17" s="199">
        <v>0.32100000000000001</v>
      </c>
      <c r="G17" s="204">
        <v>31.87</v>
      </c>
      <c r="H17" s="205">
        <v>0</v>
      </c>
      <c r="I17" s="205">
        <v>0</v>
      </c>
      <c r="J17" s="200">
        <v>0</v>
      </c>
      <c r="K17" s="43"/>
    </row>
    <row r="18" spans="1:11" ht="45" x14ac:dyDescent="0.2">
      <c r="A18" s="17" t="s">
        <v>658</v>
      </c>
      <c r="B18" s="44" t="s">
        <v>1539</v>
      </c>
      <c r="C18" s="166" t="s">
        <v>639</v>
      </c>
      <c r="D18" s="197">
        <v>20.286000000000001</v>
      </c>
      <c r="E18" s="198">
        <v>1.6739999999999999</v>
      </c>
      <c r="F18" s="199">
        <v>0.32100000000000001</v>
      </c>
      <c r="G18" s="204">
        <v>58.04</v>
      </c>
      <c r="H18" s="205">
        <v>0</v>
      </c>
      <c r="I18" s="205">
        <v>0</v>
      </c>
      <c r="J18" s="200">
        <v>0</v>
      </c>
      <c r="K18" s="43"/>
    </row>
    <row r="19" spans="1:11" ht="32.25" customHeight="1" x14ac:dyDescent="0.2">
      <c r="A19" s="17" t="s">
        <v>193</v>
      </c>
      <c r="B19" s="44">
        <v>294</v>
      </c>
      <c r="C19" s="174" t="s">
        <v>468</v>
      </c>
      <c r="D19" s="197">
        <v>20.286000000000001</v>
      </c>
      <c r="E19" s="198">
        <v>1.6739999999999999</v>
      </c>
      <c r="F19" s="199">
        <v>0.32100000000000001</v>
      </c>
      <c r="G19" s="205">
        <v>0</v>
      </c>
      <c r="H19" s="205">
        <v>0</v>
      </c>
      <c r="I19" s="205">
        <v>0</v>
      </c>
      <c r="J19" s="200">
        <v>0</v>
      </c>
      <c r="K19" s="43"/>
    </row>
    <row r="20" spans="1:11" ht="32.25" customHeight="1" x14ac:dyDescent="0.2">
      <c r="A20" s="17" t="s">
        <v>522</v>
      </c>
      <c r="B20" s="44" t="s">
        <v>770</v>
      </c>
      <c r="C20" s="176">
        <v>0</v>
      </c>
      <c r="D20" s="197">
        <v>12.885</v>
      </c>
      <c r="E20" s="198">
        <v>0.98899999999999999</v>
      </c>
      <c r="F20" s="199">
        <v>0.20599999999999999</v>
      </c>
      <c r="G20" s="204">
        <v>17.88</v>
      </c>
      <c r="H20" s="204">
        <v>10.49</v>
      </c>
      <c r="I20" s="206">
        <v>10.49</v>
      </c>
      <c r="J20" s="201">
        <v>0.28699999999999998</v>
      </c>
      <c r="K20" s="43"/>
    </row>
    <row r="21" spans="1:11" ht="32.25" customHeight="1" x14ac:dyDescent="0.2">
      <c r="A21" s="17" t="s">
        <v>523</v>
      </c>
      <c r="B21" s="44">
        <v>300</v>
      </c>
      <c r="C21" s="176">
        <v>0</v>
      </c>
      <c r="D21" s="197">
        <v>12.885</v>
      </c>
      <c r="E21" s="198">
        <v>0.98899999999999999</v>
      </c>
      <c r="F21" s="199">
        <v>0.20599999999999999</v>
      </c>
      <c r="G21" s="204">
        <v>94.61</v>
      </c>
      <c r="H21" s="204">
        <v>10.49</v>
      </c>
      <c r="I21" s="206">
        <v>10.49</v>
      </c>
      <c r="J21" s="201">
        <v>0.28699999999999998</v>
      </c>
      <c r="K21" s="43"/>
    </row>
    <row r="22" spans="1:11" ht="32.25" customHeight="1" x14ac:dyDescent="0.2">
      <c r="A22" s="17" t="s">
        <v>524</v>
      </c>
      <c r="B22" s="44" t="s">
        <v>771</v>
      </c>
      <c r="C22" s="176">
        <v>0</v>
      </c>
      <c r="D22" s="197">
        <v>12.885</v>
      </c>
      <c r="E22" s="198">
        <v>0.98899999999999999</v>
      </c>
      <c r="F22" s="199">
        <v>0.20599999999999999</v>
      </c>
      <c r="G22" s="204">
        <v>165.52</v>
      </c>
      <c r="H22" s="204">
        <v>10.49</v>
      </c>
      <c r="I22" s="206">
        <v>10.49</v>
      </c>
      <c r="J22" s="201">
        <v>0.28699999999999998</v>
      </c>
      <c r="K22" s="43"/>
    </row>
    <row r="23" spans="1:11" ht="32.25" customHeight="1" x14ac:dyDescent="0.2">
      <c r="A23" s="17" t="s">
        <v>525</v>
      </c>
      <c r="B23" s="44" t="s">
        <v>772</v>
      </c>
      <c r="C23" s="176">
        <v>0</v>
      </c>
      <c r="D23" s="197">
        <v>12.885</v>
      </c>
      <c r="E23" s="198">
        <v>0.98899999999999999</v>
      </c>
      <c r="F23" s="199">
        <v>0.20599999999999999</v>
      </c>
      <c r="G23" s="204">
        <v>268.48</v>
      </c>
      <c r="H23" s="204">
        <v>10.49</v>
      </c>
      <c r="I23" s="206">
        <v>10.49</v>
      </c>
      <c r="J23" s="201">
        <v>0.28699999999999998</v>
      </c>
      <c r="K23" s="43"/>
    </row>
    <row r="24" spans="1:11" ht="32.25" customHeight="1" x14ac:dyDescent="0.2">
      <c r="A24" s="17" t="s">
        <v>526</v>
      </c>
      <c r="B24" s="44" t="s">
        <v>773</v>
      </c>
      <c r="C24" s="176">
        <v>0</v>
      </c>
      <c r="D24" s="197">
        <v>12.885</v>
      </c>
      <c r="E24" s="198">
        <v>0.98899999999999999</v>
      </c>
      <c r="F24" s="199">
        <v>0.20599999999999999</v>
      </c>
      <c r="G24" s="204">
        <v>600.61</v>
      </c>
      <c r="H24" s="204">
        <v>10.49</v>
      </c>
      <c r="I24" s="206">
        <v>10.49</v>
      </c>
      <c r="J24" s="201">
        <v>0.28699999999999998</v>
      </c>
      <c r="K24" s="43"/>
    </row>
    <row r="25" spans="1:11" ht="32.25" customHeight="1" x14ac:dyDescent="0.2">
      <c r="A25" s="17" t="s">
        <v>527</v>
      </c>
      <c r="B25" s="44" t="s">
        <v>774</v>
      </c>
      <c r="C25" s="176">
        <v>0</v>
      </c>
      <c r="D25" s="197">
        <v>8.5449999999999999</v>
      </c>
      <c r="E25" s="198">
        <v>0.52600000000000002</v>
      </c>
      <c r="F25" s="199">
        <v>0.14000000000000001</v>
      </c>
      <c r="G25" s="204">
        <v>13.96</v>
      </c>
      <c r="H25" s="204">
        <v>10.07</v>
      </c>
      <c r="I25" s="206">
        <v>10.07</v>
      </c>
      <c r="J25" s="201">
        <v>0.17899999999999999</v>
      </c>
      <c r="K25" s="43"/>
    </row>
    <row r="26" spans="1:11" ht="32.25" customHeight="1" x14ac:dyDescent="0.2">
      <c r="A26" s="17" t="s">
        <v>528</v>
      </c>
      <c r="B26" s="44">
        <v>344</v>
      </c>
      <c r="C26" s="176">
        <v>0</v>
      </c>
      <c r="D26" s="197">
        <v>8.5449999999999999</v>
      </c>
      <c r="E26" s="198">
        <v>0.52600000000000002</v>
      </c>
      <c r="F26" s="199">
        <v>0.14000000000000001</v>
      </c>
      <c r="G26" s="204">
        <v>90.69</v>
      </c>
      <c r="H26" s="204">
        <v>10.07</v>
      </c>
      <c r="I26" s="206">
        <v>10.07</v>
      </c>
      <c r="J26" s="201">
        <v>0.17899999999999999</v>
      </c>
      <c r="K26" s="43"/>
    </row>
    <row r="27" spans="1:11" ht="32.25" customHeight="1" x14ac:dyDescent="0.2">
      <c r="A27" s="17" t="s">
        <v>529</v>
      </c>
      <c r="B27" s="44" t="s">
        <v>775</v>
      </c>
      <c r="C27" s="176">
        <v>0</v>
      </c>
      <c r="D27" s="197">
        <v>8.5449999999999999</v>
      </c>
      <c r="E27" s="198">
        <v>0.52600000000000002</v>
      </c>
      <c r="F27" s="199">
        <v>0.14000000000000001</v>
      </c>
      <c r="G27" s="204">
        <v>161.6</v>
      </c>
      <c r="H27" s="204">
        <v>10.07</v>
      </c>
      <c r="I27" s="206">
        <v>10.07</v>
      </c>
      <c r="J27" s="201">
        <v>0.17899999999999999</v>
      </c>
      <c r="K27" s="43"/>
    </row>
    <row r="28" spans="1:11" ht="32.25" customHeight="1" x14ac:dyDescent="0.2">
      <c r="A28" s="17" t="s">
        <v>530</v>
      </c>
      <c r="B28" s="44" t="s">
        <v>776</v>
      </c>
      <c r="C28" s="176">
        <v>0</v>
      </c>
      <c r="D28" s="197">
        <v>8.5449999999999999</v>
      </c>
      <c r="E28" s="198">
        <v>0.52600000000000002</v>
      </c>
      <c r="F28" s="199">
        <v>0.14000000000000001</v>
      </c>
      <c r="G28" s="204">
        <v>264.56</v>
      </c>
      <c r="H28" s="204">
        <v>10.07</v>
      </c>
      <c r="I28" s="206">
        <v>10.07</v>
      </c>
      <c r="J28" s="201">
        <v>0.17899999999999999</v>
      </c>
      <c r="K28" s="43"/>
    </row>
    <row r="29" spans="1:11" ht="32.25" customHeight="1" x14ac:dyDescent="0.2">
      <c r="A29" s="17" t="s">
        <v>531</v>
      </c>
      <c r="B29" s="44" t="s">
        <v>777</v>
      </c>
      <c r="C29" s="176">
        <v>0</v>
      </c>
      <c r="D29" s="197">
        <v>8.5449999999999999</v>
      </c>
      <c r="E29" s="198">
        <v>0.52600000000000002</v>
      </c>
      <c r="F29" s="199">
        <v>0.14000000000000001</v>
      </c>
      <c r="G29" s="204">
        <v>596.69000000000005</v>
      </c>
      <c r="H29" s="204">
        <v>10.07</v>
      </c>
      <c r="I29" s="206">
        <v>10.07</v>
      </c>
      <c r="J29" s="201">
        <v>0.17899999999999999</v>
      </c>
      <c r="K29" s="43"/>
    </row>
    <row r="30" spans="1:11" ht="32.25" customHeight="1" x14ac:dyDescent="0.2">
      <c r="A30" s="17" t="s">
        <v>532</v>
      </c>
      <c r="B30" s="44" t="s">
        <v>778</v>
      </c>
      <c r="C30" s="176">
        <v>0</v>
      </c>
      <c r="D30" s="197">
        <v>5.9530000000000003</v>
      </c>
      <c r="E30" s="198">
        <v>0.32700000000000001</v>
      </c>
      <c r="F30" s="199">
        <v>9.6000000000000002E-2</v>
      </c>
      <c r="G30" s="204">
        <v>128.84</v>
      </c>
      <c r="H30" s="204">
        <v>10.43</v>
      </c>
      <c r="I30" s="206">
        <v>10.43</v>
      </c>
      <c r="J30" s="201">
        <v>0.115</v>
      </c>
      <c r="K30" s="43"/>
    </row>
    <row r="31" spans="1:11" ht="32.25" customHeight="1" x14ac:dyDescent="0.2">
      <c r="A31" s="17" t="s">
        <v>533</v>
      </c>
      <c r="B31" s="44">
        <v>400</v>
      </c>
      <c r="C31" s="176">
        <v>0</v>
      </c>
      <c r="D31" s="197">
        <v>5.9530000000000003</v>
      </c>
      <c r="E31" s="198">
        <v>0.32700000000000001</v>
      </c>
      <c r="F31" s="199">
        <v>9.6000000000000002E-2</v>
      </c>
      <c r="G31" s="204">
        <v>692.19</v>
      </c>
      <c r="H31" s="204">
        <v>10.43</v>
      </c>
      <c r="I31" s="206">
        <v>10.43</v>
      </c>
      <c r="J31" s="201">
        <v>0.115</v>
      </c>
      <c r="K31" s="43"/>
    </row>
    <row r="32" spans="1:11" ht="32.25" customHeight="1" x14ac:dyDescent="0.2">
      <c r="A32" s="17" t="s">
        <v>534</v>
      </c>
      <c r="B32" s="44" t="s">
        <v>779</v>
      </c>
      <c r="C32" s="176">
        <v>0</v>
      </c>
      <c r="D32" s="197">
        <v>5.9530000000000003</v>
      </c>
      <c r="E32" s="198">
        <v>0.32700000000000001</v>
      </c>
      <c r="F32" s="199">
        <v>9.6000000000000002E-2</v>
      </c>
      <c r="G32" s="204">
        <v>1590.95</v>
      </c>
      <c r="H32" s="204">
        <v>10.43</v>
      </c>
      <c r="I32" s="206">
        <v>10.43</v>
      </c>
      <c r="J32" s="201">
        <v>0.115</v>
      </c>
      <c r="K32" s="43"/>
    </row>
    <row r="33" spans="1:11" ht="32.25" customHeight="1" x14ac:dyDescent="0.2">
      <c r="A33" s="17" t="s">
        <v>535</v>
      </c>
      <c r="B33" s="44" t="s">
        <v>780</v>
      </c>
      <c r="C33" s="176">
        <v>0</v>
      </c>
      <c r="D33" s="197">
        <v>5.9530000000000003</v>
      </c>
      <c r="E33" s="198">
        <v>0.32700000000000001</v>
      </c>
      <c r="F33" s="199">
        <v>9.6000000000000002E-2</v>
      </c>
      <c r="G33" s="204">
        <v>2871.8</v>
      </c>
      <c r="H33" s="204">
        <v>10.43</v>
      </c>
      <c r="I33" s="206">
        <v>10.43</v>
      </c>
      <c r="J33" s="201">
        <v>0.115</v>
      </c>
      <c r="K33" s="43"/>
    </row>
    <row r="34" spans="1:11" ht="32.25" customHeight="1" x14ac:dyDescent="0.2">
      <c r="A34" s="17" t="s">
        <v>536</v>
      </c>
      <c r="B34" s="44" t="s">
        <v>781</v>
      </c>
      <c r="C34" s="176">
        <v>0</v>
      </c>
      <c r="D34" s="197">
        <v>5.9530000000000003</v>
      </c>
      <c r="E34" s="198">
        <v>0.32700000000000001</v>
      </c>
      <c r="F34" s="199">
        <v>9.6000000000000002E-2</v>
      </c>
      <c r="G34" s="204">
        <v>6566.48</v>
      </c>
      <c r="H34" s="204">
        <v>10.43</v>
      </c>
      <c r="I34" s="206">
        <v>10.43</v>
      </c>
      <c r="J34" s="201">
        <v>0.115</v>
      </c>
      <c r="K34" s="43"/>
    </row>
    <row r="35" spans="1:11" ht="32.25" customHeight="1" x14ac:dyDescent="0.2">
      <c r="A35" s="17" t="s">
        <v>197</v>
      </c>
      <c r="B35" s="44" t="s">
        <v>782</v>
      </c>
      <c r="C35" s="176" t="s">
        <v>469</v>
      </c>
      <c r="D35" s="202">
        <v>65.378</v>
      </c>
      <c r="E35" s="203">
        <v>3.2240000000000002</v>
      </c>
      <c r="F35" s="199">
        <v>1.8819999999999999</v>
      </c>
      <c r="G35" s="205">
        <v>0</v>
      </c>
      <c r="H35" s="205">
        <v>0</v>
      </c>
      <c r="I35" s="205">
        <v>0</v>
      </c>
      <c r="J35" s="200">
        <v>0</v>
      </c>
      <c r="K35" s="43"/>
    </row>
    <row r="36" spans="1:11" ht="27.75" customHeight="1" x14ac:dyDescent="0.2">
      <c r="A36" s="17" t="s">
        <v>198</v>
      </c>
      <c r="B36" s="44">
        <v>697</v>
      </c>
      <c r="C36" s="175">
        <v>0</v>
      </c>
      <c r="D36" s="197">
        <v>-12.885999999999999</v>
      </c>
      <c r="E36" s="198">
        <v>-1.0629999999999999</v>
      </c>
      <c r="F36" s="199">
        <v>-0.20399999999999999</v>
      </c>
      <c r="G36" s="169">
        <v>0</v>
      </c>
      <c r="H36" s="205">
        <v>0</v>
      </c>
      <c r="I36" s="205">
        <v>0</v>
      </c>
      <c r="J36" s="200">
        <v>0</v>
      </c>
      <c r="K36" s="43"/>
    </row>
    <row r="37" spans="1:11" ht="27.75" customHeight="1" x14ac:dyDescent="0.2">
      <c r="A37" s="17" t="s">
        <v>199</v>
      </c>
      <c r="B37" s="44">
        <v>717</v>
      </c>
      <c r="C37" s="176">
        <v>0</v>
      </c>
      <c r="D37" s="197">
        <v>-11.227</v>
      </c>
      <c r="E37" s="198">
        <v>-0.88800000000000001</v>
      </c>
      <c r="F37" s="199">
        <v>-0.17899999999999999</v>
      </c>
      <c r="G37" s="169">
        <v>0</v>
      </c>
      <c r="H37" s="205">
        <v>0</v>
      </c>
      <c r="I37" s="205">
        <v>0</v>
      </c>
      <c r="J37" s="200">
        <v>0</v>
      </c>
      <c r="K37" s="43"/>
    </row>
    <row r="38" spans="1:11" ht="27.75" customHeight="1" x14ac:dyDescent="0.2">
      <c r="A38" s="17" t="s">
        <v>200</v>
      </c>
      <c r="B38" s="44" t="s">
        <v>783</v>
      </c>
      <c r="C38" s="176">
        <v>0</v>
      </c>
      <c r="D38" s="197">
        <v>-12.885999999999999</v>
      </c>
      <c r="E38" s="198">
        <v>-1.0629999999999999</v>
      </c>
      <c r="F38" s="199">
        <v>-0.20399999999999999</v>
      </c>
      <c r="G38" s="169">
        <v>0</v>
      </c>
      <c r="H38" s="205">
        <v>0</v>
      </c>
      <c r="I38" s="205">
        <v>0</v>
      </c>
      <c r="J38" s="201">
        <v>0.35499999999999998</v>
      </c>
      <c r="K38" s="43"/>
    </row>
    <row r="39" spans="1:11" ht="27.75" customHeight="1" x14ac:dyDescent="0.2">
      <c r="A39" s="17" t="s">
        <v>201</v>
      </c>
      <c r="B39" s="44" t="s">
        <v>784</v>
      </c>
      <c r="C39" s="176">
        <v>0</v>
      </c>
      <c r="D39" s="197">
        <v>-12.885999999999999</v>
      </c>
      <c r="E39" s="198">
        <v>-1.0629999999999999</v>
      </c>
      <c r="F39" s="199">
        <v>-0.20399999999999999</v>
      </c>
      <c r="G39" s="169">
        <v>0</v>
      </c>
      <c r="H39" s="205">
        <v>0</v>
      </c>
      <c r="I39" s="205">
        <v>0</v>
      </c>
      <c r="J39" s="200">
        <v>0</v>
      </c>
      <c r="K39" s="43"/>
    </row>
    <row r="40" spans="1:11" ht="27.75" customHeight="1" x14ac:dyDescent="0.2">
      <c r="A40" s="17" t="s">
        <v>202</v>
      </c>
      <c r="B40" s="44" t="s">
        <v>785</v>
      </c>
      <c r="C40" s="176">
        <v>0</v>
      </c>
      <c r="D40" s="197">
        <v>-11.227</v>
      </c>
      <c r="E40" s="198">
        <v>-0.88800000000000001</v>
      </c>
      <c r="F40" s="199">
        <v>-0.17899999999999999</v>
      </c>
      <c r="G40" s="169">
        <v>0</v>
      </c>
      <c r="H40" s="205">
        <v>0</v>
      </c>
      <c r="I40" s="205">
        <v>0</v>
      </c>
      <c r="J40" s="201">
        <v>0.26600000000000001</v>
      </c>
      <c r="K40" s="43"/>
    </row>
    <row r="41" spans="1:11" ht="27.75" customHeight="1" x14ac:dyDescent="0.2">
      <c r="A41" s="17" t="s">
        <v>203</v>
      </c>
      <c r="B41" s="44" t="s">
        <v>786</v>
      </c>
      <c r="C41" s="176">
        <v>0</v>
      </c>
      <c r="D41" s="197">
        <v>-11.227</v>
      </c>
      <c r="E41" s="198">
        <v>-0.88800000000000001</v>
      </c>
      <c r="F41" s="199">
        <v>-0.17899999999999999</v>
      </c>
      <c r="G41" s="169">
        <v>0</v>
      </c>
      <c r="H41" s="205">
        <v>0</v>
      </c>
      <c r="I41" s="205">
        <v>0</v>
      </c>
      <c r="J41" s="200">
        <v>0</v>
      </c>
      <c r="K41" s="43"/>
    </row>
    <row r="42" spans="1:11" ht="27.75" customHeight="1" x14ac:dyDescent="0.2">
      <c r="A42" s="17" t="s">
        <v>204</v>
      </c>
      <c r="B42" s="44" t="s">
        <v>787</v>
      </c>
      <c r="C42" s="176">
        <v>0</v>
      </c>
      <c r="D42" s="197">
        <v>-6.8109999999999999</v>
      </c>
      <c r="E42" s="198">
        <v>-0.41899999999999998</v>
      </c>
      <c r="F42" s="199">
        <v>-0.112</v>
      </c>
      <c r="G42" s="204">
        <v>80.63</v>
      </c>
      <c r="H42" s="205">
        <v>0</v>
      </c>
      <c r="I42" s="205">
        <v>0</v>
      </c>
      <c r="J42" s="201">
        <v>0.22700000000000001</v>
      </c>
      <c r="K42" s="43"/>
    </row>
    <row r="43" spans="1:11" ht="27.75" customHeight="1" x14ac:dyDescent="0.2">
      <c r="A43" s="17" t="s">
        <v>205</v>
      </c>
      <c r="B43" s="44" t="s">
        <v>788</v>
      </c>
      <c r="C43" s="176">
        <v>0</v>
      </c>
      <c r="D43" s="197">
        <v>-6.8109999999999999</v>
      </c>
      <c r="E43" s="198">
        <v>-0.41899999999999998</v>
      </c>
      <c r="F43" s="199">
        <v>-0.112</v>
      </c>
      <c r="G43" s="204">
        <v>80.63</v>
      </c>
      <c r="H43" s="205">
        <v>0</v>
      </c>
      <c r="I43" s="205">
        <v>0</v>
      </c>
      <c r="J43" s="200">
        <v>0</v>
      </c>
      <c r="K43" s="43"/>
    </row>
    <row r="44" spans="1:11" ht="27.75" customHeight="1" x14ac:dyDescent="0.2">
      <c r="C44" s="3"/>
    </row>
    <row r="51" ht="27.75" hidden="1" customHeight="1" x14ac:dyDescent="0.2"/>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257"/>
  <sheetViews>
    <sheetView zoomScale="90" zoomScaleNormal="90" zoomScaleSheetLayoutView="100" workbookViewId="0">
      <selection activeCell="A56" sqref="A56"/>
    </sheetView>
  </sheetViews>
  <sheetFormatPr defaultColWidth="9.140625" defaultRowHeight="27.75" customHeight="1" x14ac:dyDescent="0.2"/>
  <cols>
    <col min="1" max="1" width="14.5703125" style="51" customWidth="1"/>
    <col min="2" max="2" width="13.85546875" style="51" bestFit="1" customWidth="1"/>
    <col min="3" max="3" width="17.42578125" style="51" customWidth="1"/>
    <col min="4" max="4" width="14.5703125" style="59" customWidth="1"/>
    <col min="5" max="5" width="13.42578125" style="59" bestFit="1" customWidth="1"/>
    <col min="6" max="6" width="17.42578125" style="59" customWidth="1"/>
    <col min="7" max="7" width="29.5703125" style="59" bestFit="1" customWidth="1"/>
    <col min="8" max="8" width="14.5703125" style="59" customWidth="1"/>
    <col min="9" max="9" width="14.5703125" style="60" customWidth="1"/>
    <col min="10" max="11" width="14.5703125" style="61" customWidth="1"/>
    <col min="12" max="15" width="14.5703125" style="51" customWidth="1"/>
    <col min="16" max="17" width="15.5703125" style="51" customWidth="1"/>
    <col min="18" max="16384" width="9.140625" style="51"/>
  </cols>
  <sheetData>
    <row r="1" spans="1:16" ht="66.75" customHeight="1" x14ac:dyDescent="0.2">
      <c r="A1" s="49" t="s">
        <v>30</v>
      </c>
      <c r="B1" s="49"/>
      <c r="C1" s="242" t="s">
        <v>171</v>
      </c>
      <c r="D1" s="242"/>
      <c r="E1" s="50"/>
      <c r="F1" s="245" t="s">
        <v>61</v>
      </c>
      <c r="G1" s="245"/>
      <c r="H1" s="245"/>
      <c r="I1" s="245"/>
      <c r="J1" s="245"/>
      <c r="K1" s="245"/>
      <c r="L1" s="245"/>
      <c r="M1" s="245"/>
      <c r="N1" s="245"/>
      <c r="O1" s="245"/>
      <c r="P1" s="245"/>
    </row>
    <row r="2" spans="1:16" s="52" customFormat="1" ht="25.5" customHeight="1" x14ac:dyDescent="0.2">
      <c r="A2" s="243" t="str">
        <f>Overview!B4&amp; " - Effective from "&amp;Overview!D4&amp;" - "&amp;Overview!E4&amp;" Designated EHV charges"</f>
        <v>National Grid Electricity Distribution (South Wales) plc  - Effective from 1 April 2026 - Final Designated EHV charges</v>
      </c>
      <c r="B2" s="244"/>
      <c r="C2" s="244"/>
      <c r="D2" s="244"/>
      <c r="E2" s="244"/>
      <c r="F2" s="244"/>
      <c r="G2" s="244"/>
      <c r="H2" s="244"/>
      <c r="I2" s="244"/>
      <c r="J2" s="244"/>
      <c r="K2" s="244"/>
      <c r="L2" s="244"/>
      <c r="M2" s="244"/>
      <c r="N2" s="244"/>
      <c r="O2" s="244"/>
      <c r="P2" s="244"/>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34" t="s">
        <v>110</v>
      </c>
      <c r="B4" s="234"/>
      <c r="C4" s="234"/>
      <c r="D4" s="234"/>
      <c r="E4" s="234"/>
      <c r="F4" s="234"/>
      <c r="G4" s="83"/>
      <c r="H4" s="83"/>
      <c r="I4" s="83"/>
      <c r="J4" s="83"/>
      <c r="K4" s="83"/>
      <c r="L4" s="83"/>
      <c r="M4" s="83"/>
      <c r="N4" s="83"/>
      <c r="O4" s="83"/>
    </row>
    <row r="5" spans="1:16" s="84" customFormat="1" ht="25.5" customHeight="1" x14ac:dyDescent="0.2">
      <c r="A5" s="250" t="s">
        <v>19</v>
      </c>
      <c r="B5" s="251"/>
      <c r="C5" s="251"/>
      <c r="D5" s="241" t="s">
        <v>107</v>
      </c>
      <c r="E5" s="241"/>
      <c r="F5" s="241"/>
      <c r="G5" s="83"/>
      <c r="H5" s="83"/>
      <c r="I5" s="83"/>
      <c r="J5" s="83"/>
      <c r="K5" s="83"/>
      <c r="L5" s="83"/>
      <c r="M5" s="83"/>
      <c r="N5" s="83"/>
      <c r="O5" s="83"/>
    </row>
    <row r="6" spans="1:16" s="84" customFormat="1" ht="51.75" customHeight="1" x14ac:dyDescent="0.2">
      <c r="A6" s="252" t="s">
        <v>791</v>
      </c>
      <c r="B6" s="253"/>
      <c r="C6" s="254"/>
      <c r="D6" s="246" t="s">
        <v>751</v>
      </c>
      <c r="E6" s="247"/>
      <c r="F6" s="248"/>
      <c r="G6" s="83"/>
      <c r="H6" s="83"/>
      <c r="I6" s="83"/>
      <c r="J6" s="83"/>
      <c r="K6" s="83"/>
      <c r="L6" s="83"/>
      <c r="M6" s="83"/>
      <c r="N6" s="83"/>
      <c r="O6" s="83"/>
    </row>
    <row r="7" spans="1:16" s="84" customFormat="1" ht="53.25" customHeight="1" x14ac:dyDescent="0.2">
      <c r="A7" s="233" t="s">
        <v>24</v>
      </c>
      <c r="B7" s="233"/>
      <c r="C7" s="233"/>
      <c r="D7" s="249" t="s">
        <v>25</v>
      </c>
      <c r="E7" s="249"/>
      <c r="F7" s="249"/>
      <c r="G7" s="83"/>
      <c r="H7" s="83"/>
      <c r="I7" s="83"/>
      <c r="J7" s="83"/>
      <c r="K7" s="83"/>
      <c r="L7" s="83"/>
      <c r="M7" s="83"/>
      <c r="N7" s="83"/>
      <c r="O7" s="83"/>
    </row>
    <row r="8" spans="1:16" s="84" customFormat="1" ht="25.5" customHeight="1" x14ac:dyDescent="0.2">
      <c r="G8" s="83"/>
      <c r="H8" s="83"/>
      <c r="I8" s="83"/>
      <c r="J8" s="83"/>
      <c r="K8" s="83"/>
      <c r="L8" s="83"/>
      <c r="M8" s="83"/>
      <c r="N8" s="83"/>
      <c r="O8" s="83"/>
    </row>
    <row r="9" spans="1:16" s="84" customFormat="1" ht="10.5" customHeight="1" x14ac:dyDescent="0.2">
      <c r="A9" s="83"/>
      <c r="B9" s="83"/>
      <c r="C9" s="83"/>
      <c r="D9" s="83"/>
      <c r="E9" s="83"/>
      <c r="F9" s="83"/>
      <c r="G9" s="83"/>
      <c r="H9" s="83"/>
      <c r="I9" s="83"/>
      <c r="J9" s="83"/>
      <c r="K9" s="83"/>
      <c r="L9" s="83"/>
      <c r="M9" s="83"/>
      <c r="N9" s="83"/>
      <c r="O9" s="83"/>
    </row>
    <row r="10" spans="1:16" ht="63.75" customHeight="1" x14ac:dyDescent="0.2">
      <c r="A10" s="53" t="s">
        <v>98</v>
      </c>
      <c r="B10" s="54" t="s">
        <v>871</v>
      </c>
      <c r="C10" s="53" t="s">
        <v>66</v>
      </c>
      <c r="D10" s="53" t="s">
        <v>100</v>
      </c>
      <c r="E10" s="54" t="s">
        <v>871</v>
      </c>
      <c r="F10" s="53" t="s">
        <v>67</v>
      </c>
      <c r="G10" s="55" t="s">
        <v>60</v>
      </c>
      <c r="H10" s="55" t="s">
        <v>653</v>
      </c>
      <c r="I10" s="56" t="s">
        <v>165</v>
      </c>
      <c r="J10" s="55" t="s">
        <v>101</v>
      </c>
      <c r="K10" s="55" t="s">
        <v>163</v>
      </c>
      <c r="L10" s="136" t="s">
        <v>177</v>
      </c>
      <c r="M10" s="56" t="s">
        <v>166</v>
      </c>
      <c r="N10" s="55" t="s">
        <v>102</v>
      </c>
      <c r="O10" s="55" t="s">
        <v>164</v>
      </c>
      <c r="P10" s="136" t="s">
        <v>178</v>
      </c>
    </row>
    <row r="11" spans="1:16" ht="12.75" x14ac:dyDescent="0.2">
      <c r="A11" s="45">
        <v>120</v>
      </c>
      <c r="B11" s="95">
        <v>120</v>
      </c>
      <c r="C11" s="57">
        <v>2100041952966</v>
      </c>
      <c r="D11" s="46">
        <v>326</v>
      </c>
      <c r="E11" s="95">
        <v>326</v>
      </c>
      <c r="F11" s="57">
        <v>2100041953000</v>
      </c>
      <c r="G11" s="58" t="s">
        <v>875</v>
      </c>
      <c r="H11" s="208">
        <v>0</v>
      </c>
      <c r="I11" s="209">
        <v>0</v>
      </c>
      <c r="J11" s="210">
        <v>600.44000000000005</v>
      </c>
      <c r="K11" s="210">
        <v>1.01</v>
      </c>
      <c r="L11" s="210">
        <v>1.01</v>
      </c>
      <c r="M11" s="211">
        <v>0</v>
      </c>
      <c r="N11" s="212">
        <v>632.04999999999995</v>
      </c>
      <c r="O11" s="212">
        <v>0.05</v>
      </c>
      <c r="P11" s="212">
        <v>0.05</v>
      </c>
    </row>
    <row r="12" spans="1:16" ht="12.75" x14ac:dyDescent="0.2">
      <c r="A12" s="45">
        <v>121</v>
      </c>
      <c r="B12" s="95">
        <v>121</v>
      </c>
      <c r="C12" s="57">
        <v>2100041961757</v>
      </c>
      <c r="D12" s="46">
        <v>357</v>
      </c>
      <c r="E12" s="95">
        <v>357</v>
      </c>
      <c r="F12" s="57">
        <v>2100041961766</v>
      </c>
      <c r="G12" s="58" t="s">
        <v>876</v>
      </c>
      <c r="H12" s="208">
        <v>0</v>
      </c>
      <c r="I12" s="209">
        <v>2.1000000000000001E-2</v>
      </c>
      <c r="J12" s="210">
        <v>13.26</v>
      </c>
      <c r="K12" s="210">
        <v>1.88</v>
      </c>
      <c r="L12" s="210">
        <v>1.88</v>
      </c>
      <c r="M12" s="211">
        <v>0</v>
      </c>
      <c r="N12" s="212">
        <v>1765.43</v>
      </c>
      <c r="O12" s="212">
        <v>0.05</v>
      </c>
      <c r="P12" s="212">
        <v>0.05</v>
      </c>
    </row>
    <row r="13" spans="1:16" ht="12.75" x14ac:dyDescent="0.2">
      <c r="A13" s="45">
        <v>122</v>
      </c>
      <c r="B13" s="95">
        <v>122</v>
      </c>
      <c r="C13" s="57">
        <v>2100041990623</v>
      </c>
      <c r="D13" s="46">
        <v>328</v>
      </c>
      <c r="E13" s="95">
        <v>328</v>
      </c>
      <c r="F13" s="57">
        <v>2100041990632</v>
      </c>
      <c r="G13" s="58" t="s">
        <v>877</v>
      </c>
      <c r="H13" s="208">
        <v>0</v>
      </c>
      <c r="I13" s="209">
        <v>0</v>
      </c>
      <c r="J13" s="210">
        <v>22.95</v>
      </c>
      <c r="K13" s="210">
        <v>1.02</v>
      </c>
      <c r="L13" s="210">
        <v>1.02</v>
      </c>
      <c r="M13" s="211">
        <v>0</v>
      </c>
      <c r="N13" s="212">
        <v>1207.3900000000001</v>
      </c>
      <c r="O13" s="212">
        <v>0.05</v>
      </c>
      <c r="P13" s="212">
        <v>0.05</v>
      </c>
    </row>
    <row r="14" spans="1:16" ht="12.75" x14ac:dyDescent="0.2">
      <c r="A14" s="45">
        <v>123</v>
      </c>
      <c r="B14" s="95">
        <v>123</v>
      </c>
      <c r="C14" s="57">
        <v>2100042007363</v>
      </c>
      <c r="D14" s="46">
        <v>329</v>
      </c>
      <c r="E14" s="95">
        <v>329</v>
      </c>
      <c r="F14" s="57">
        <v>2100042007372</v>
      </c>
      <c r="G14" s="58" t="s">
        <v>878</v>
      </c>
      <c r="H14" s="208">
        <v>0</v>
      </c>
      <c r="I14" s="209">
        <v>2.1000000000000001E-2</v>
      </c>
      <c r="J14" s="210">
        <v>6.08</v>
      </c>
      <c r="K14" s="210">
        <v>1.88</v>
      </c>
      <c r="L14" s="210">
        <v>1.88</v>
      </c>
      <c r="M14" s="211">
        <v>0</v>
      </c>
      <c r="N14" s="212">
        <v>3841.21</v>
      </c>
      <c r="O14" s="212">
        <v>0.05</v>
      </c>
      <c r="P14" s="212">
        <v>0.05</v>
      </c>
    </row>
    <row r="15" spans="1:16" ht="12.75" x14ac:dyDescent="0.2">
      <c r="A15" s="45">
        <v>311</v>
      </c>
      <c r="B15" s="95">
        <v>311</v>
      </c>
      <c r="C15" s="57">
        <v>2100041665716</v>
      </c>
      <c r="D15" s="46">
        <v>637</v>
      </c>
      <c r="E15" s="95">
        <v>637</v>
      </c>
      <c r="F15" s="57">
        <v>2100041665725</v>
      </c>
      <c r="G15" s="58" t="s">
        <v>879</v>
      </c>
      <c r="H15" s="208">
        <v>0</v>
      </c>
      <c r="I15" s="209">
        <v>0</v>
      </c>
      <c r="J15" s="210">
        <v>42.75</v>
      </c>
      <c r="K15" s="210">
        <v>1.55</v>
      </c>
      <c r="L15" s="210">
        <v>1.55</v>
      </c>
      <c r="M15" s="211">
        <v>0</v>
      </c>
      <c r="N15" s="212">
        <v>3847.54</v>
      </c>
      <c r="O15" s="212">
        <v>0.05</v>
      </c>
      <c r="P15" s="212">
        <v>0.05</v>
      </c>
    </row>
    <row r="16" spans="1:16" ht="12.75" x14ac:dyDescent="0.2">
      <c r="A16" s="45">
        <v>312</v>
      </c>
      <c r="B16" s="95">
        <v>312</v>
      </c>
      <c r="C16" s="57">
        <v>2100041707881</v>
      </c>
      <c r="D16" s="46">
        <v>638</v>
      </c>
      <c r="E16" s="95">
        <v>638</v>
      </c>
      <c r="F16" s="57">
        <v>2100041707890</v>
      </c>
      <c r="G16" s="58" t="s">
        <v>880</v>
      </c>
      <c r="H16" s="208">
        <v>0</v>
      </c>
      <c r="I16" s="209">
        <v>2.5449999999999999</v>
      </c>
      <c r="J16" s="210">
        <v>13.24</v>
      </c>
      <c r="K16" s="210">
        <v>3.6</v>
      </c>
      <c r="L16" s="210">
        <v>3.6</v>
      </c>
      <c r="M16" s="211">
        <v>0</v>
      </c>
      <c r="N16" s="212">
        <v>968.09</v>
      </c>
      <c r="O16" s="212">
        <v>0.05</v>
      </c>
      <c r="P16" s="212">
        <v>0.05</v>
      </c>
    </row>
    <row r="17" spans="1:16" ht="38.25" x14ac:dyDescent="0.2">
      <c r="A17" s="45">
        <v>313</v>
      </c>
      <c r="B17" s="95">
        <v>313</v>
      </c>
      <c r="C17" s="57" t="s">
        <v>1510</v>
      </c>
      <c r="D17" s="46"/>
      <c r="E17" s="95"/>
      <c r="F17" s="57"/>
      <c r="G17" s="58" t="s">
        <v>881</v>
      </c>
      <c r="H17" s="208">
        <v>2</v>
      </c>
      <c r="I17" s="209">
        <v>0.61099999999999999</v>
      </c>
      <c r="J17" s="210">
        <v>22617.84</v>
      </c>
      <c r="K17" s="210">
        <v>4.42</v>
      </c>
      <c r="L17" s="210">
        <v>4.42</v>
      </c>
      <c r="M17" s="211">
        <v>0</v>
      </c>
      <c r="N17" s="212">
        <v>0</v>
      </c>
      <c r="O17" s="212">
        <v>0</v>
      </c>
      <c r="P17" s="212">
        <v>0</v>
      </c>
    </row>
    <row r="18" spans="1:16" ht="12.75" x14ac:dyDescent="0.2">
      <c r="A18" s="45">
        <v>419</v>
      </c>
      <c r="B18" s="95">
        <v>419</v>
      </c>
      <c r="C18" s="57">
        <v>2100041256896</v>
      </c>
      <c r="D18" s="46">
        <v>425</v>
      </c>
      <c r="E18" s="95">
        <v>425</v>
      </c>
      <c r="F18" s="57">
        <v>2100041256901</v>
      </c>
      <c r="G18" s="58" t="s">
        <v>882</v>
      </c>
      <c r="H18" s="208">
        <v>0</v>
      </c>
      <c r="I18" s="209">
        <v>0</v>
      </c>
      <c r="J18" s="210">
        <v>27.19</v>
      </c>
      <c r="K18" s="210">
        <v>1.23</v>
      </c>
      <c r="L18" s="210">
        <v>1.23</v>
      </c>
      <c r="M18" s="211">
        <v>0</v>
      </c>
      <c r="N18" s="212">
        <v>1305.17</v>
      </c>
      <c r="O18" s="212">
        <v>0.05</v>
      </c>
      <c r="P18" s="212">
        <v>0.05</v>
      </c>
    </row>
    <row r="19" spans="1:16" ht="12.75" x14ac:dyDescent="0.2">
      <c r="A19" s="45">
        <v>420</v>
      </c>
      <c r="B19" s="95">
        <v>420</v>
      </c>
      <c r="C19" s="57">
        <v>2100041327873</v>
      </c>
      <c r="D19" s="46">
        <v>426</v>
      </c>
      <c r="E19" s="95">
        <v>426</v>
      </c>
      <c r="F19" s="57">
        <v>2100041327882</v>
      </c>
      <c r="G19" s="58" t="s">
        <v>883</v>
      </c>
      <c r="H19" s="208">
        <v>2</v>
      </c>
      <c r="I19" s="209">
        <v>0</v>
      </c>
      <c r="J19" s="210">
        <v>17215.71</v>
      </c>
      <c r="K19" s="210">
        <v>1.1599999999999999</v>
      </c>
      <c r="L19" s="210">
        <v>1.1599999999999999</v>
      </c>
      <c r="M19" s="211">
        <v>-3.0000000000000001E-3</v>
      </c>
      <c r="N19" s="212">
        <v>1936.7</v>
      </c>
      <c r="O19" s="212">
        <v>0.05</v>
      </c>
      <c r="P19" s="212">
        <v>0.05</v>
      </c>
    </row>
    <row r="20" spans="1:16" ht="12.75" x14ac:dyDescent="0.2">
      <c r="A20" s="45">
        <v>421</v>
      </c>
      <c r="B20" s="95">
        <v>421</v>
      </c>
      <c r="C20" s="57">
        <v>2100041453132</v>
      </c>
      <c r="D20" s="46">
        <v>427</v>
      </c>
      <c r="E20" s="95">
        <v>427</v>
      </c>
      <c r="F20" s="57">
        <v>2100041453141</v>
      </c>
      <c r="G20" s="58" t="s">
        <v>884</v>
      </c>
      <c r="H20" s="208">
        <v>0</v>
      </c>
      <c r="I20" s="209">
        <v>0</v>
      </c>
      <c r="J20" s="210">
        <v>12.16</v>
      </c>
      <c r="K20" s="210">
        <v>1.17</v>
      </c>
      <c r="L20" s="210">
        <v>1.17</v>
      </c>
      <c r="M20" s="211">
        <v>0</v>
      </c>
      <c r="N20" s="212">
        <v>1993.53</v>
      </c>
      <c r="O20" s="212">
        <v>0.05</v>
      </c>
      <c r="P20" s="212">
        <v>0.05</v>
      </c>
    </row>
    <row r="21" spans="1:16" ht="12.75" x14ac:dyDescent="0.2">
      <c r="A21" s="45">
        <v>460</v>
      </c>
      <c r="B21" s="95">
        <v>460</v>
      </c>
      <c r="C21" s="57">
        <v>2100041270311</v>
      </c>
      <c r="D21" s="46">
        <v>975</v>
      </c>
      <c r="E21" s="95">
        <v>975</v>
      </c>
      <c r="F21" s="57">
        <v>2100041270320</v>
      </c>
      <c r="G21" s="58" t="s">
        <v>885</v>
      </c>
      <c r="H21" s="208">
        <v>0</v>
      </c>
      <c r="I21" s="209">
        <v>2.222</v>
      </c>
      <c r="J21" s="210">
        <v>19.11</v>
      </c>
      <c r="K21" s="210">
        <v>1.97</v>
      </c>
      <c r="L21" s="210">
        <v>1.97</v>
      </c>
      <c r="M21" s="211">
        <v>0</v>
      </c>
      <c r="N21" s="212">
        <v>1169.33</v>
      </c>
      <c r="O21" s="212">
        <v>0.05</v>
      </c>
      <c r="P21" s="212">
        <v>0.05</v>
      </c>
    </row>
    <row r="22" spans="1:16" ht="12.75" x14ac:dyDescent="0.2">
      <c r="A22" s="45">
        <v>461</v>
      </c>
      <c r="B22" s="95">
        <v>461</v>
      </c>
      <c r="C22" s="57" t="s">
        <v>1511</v>
      </c>
      <c r="D22" s="46"/>
      <c r="E22" s="95"/>
      <c r="F22" s="57" t="s">
        <v>789</v>
      </c>
      <c r="G22" s="58" t="s">
        <v>886</v>
      </c>
      <c r="H22" s="208">
        <v>1</v>
      </c>
      <c r="I22" s="209">
        <v>7.4999999999999997E-2</v>
      </c>
      <c r="J22" s="210">
        <v>2435.1799999999998</v>
      </c>
      <c r="K22" s="210">
        <v>1.23</v>
      </c>
      <c r="L22" s="210">
        <v>1.23</v>
      </c>
      <c r="M22" s="211">
        <v>0</v>
      </c>
      <c r="N22" s="212">
        <v>0</v>
      </c>
      <c r="O22" s="212">
        <v>0</v>
      </c>
      <c r="P22" s="212">
        <v>0</v>
      </c>
    </row>
    <row r="23" spans="1:16" ht="12.75" x14ac:dyDescent="0.2">
      <c r="A23" s="45">
        <v>462</v>
      </c>
      <c r="B23" s="95">
        <v>462</v>
      </c>
      <c r="C23" s="57">
        <v>2100041272860</v>
      </c>
      <c r="D23" s="46">
        <v>976</v>
      </c>
      <c r="E23" s="95">
        <v>976</v>
      </c>
      <c r="F23" s="57">
        <v>2100041272870</v>
      </c>
      <c r="G23" s="58" t="s">
        <v>887</v>
      </c>
      <c r="H23" s="208">
        <v>0</v>
      </c>
      <c r="I23" s="209">
        <v>3.04</v>
      </c>
      <c r="J23" s="210">
        <v>8.4</v>
      </c>
      <c r="K23" s="210">
        <v>3.09</v>
      </c>
      <c r="L23" s="210">
        <v>3.09</v>
      </c>
      <c r="M23" s="211">
        <v>0</v>
      </c>
      <c r="N23" s="212">
        <v>1400.55</v>
      </c>
      <c r="O23" s="212">
        <v>0.05</v>
      </c>
      <c r="P23" s="212">
        <v>0.05</v>
      </c>
    </row>
    <row r="24" spans="1:16" ht="12.75" x14ac:dyDescent="0.2">
      <c r="A24" s="45">
        <v>463</v>
      </c>
      <c r="B24" s="95">
        <v>463</v>
      </c>
      <c r="C24" s="57">
        <v>2100041136537</v>
      </c>
      <c r="D24" s="46">
        <v>943</v>
      </c>
      <c r="E24" s="95">
        <v>943</v>
      </c>
      <c r="F24" s="57">
        <v>2100041136546</v>
      </c>
      <c r="G24" s="58" t="s">
        <v>888</v>
      </c>
      <c r="H24" s="208">
        <v>0</v>
      </c>
      <c r="I24" s="209">
        <v>3.04</v>
      </c>
      <c r="J24" s="210">
        <v>4.1500000000000004</v>
      </c>
      <c r="K24" s="210">
        <v>3.79</v>
      </c>
      <c r="L24" s="210">
        <v>3.79</v>
      </c>
      <c r="M24" s="211">
        <v>0</v>
      </c>
      <c r="N24" s="212">
        <v>1243.56</v>
      </c>
      <c r="O24" s="212">
        <v>0.05</v>
      </c>
      <c r="P24" s="212">
        <v>0.05</v>
      </c>
    </row>
    <row r="25" spans="1:16" ht="12.75" x14ac:dyDescent="0.2">
      <c r="A25" s="45">
        <v>464</v>
      </c>
      <c r="B25" s="95">
        <v>464</v>
      </c>
      <c r="C25" s="57">
        <v>2100041278152</v>
      </c>
      <c r="D25" s="46">
        <v>977</v>
      </c>
      <c r="E25" s="95">
        <v>977</v>
      </c>
      <c r="F25" s="57">
        <v>2100041278161</v>
      </c>
      <c r="G25" s="58" t="s">
        <v>889</v>
      </c>
      <c r="H25" s="208">
        <v>0</v>
      </c>
      <c r="I25" s="209">
        <v>0</v>
      </c>
      <c r="J25" s="210">
        <v>3.25</v>
      </c>
      <c r="K25" s="210">
        <v>2.31</v>
      </c>
      <c r="L25" s="210">
        <v>2.31</v>
      </c>
      <c r="M25" s="211">
        <v>0</v>
      </c>
      <c r="N25" s="212">
        <v>650.6</v>
      </c>
      <c r="O25" s="212">
        <v>0.05</v>
      </c>
      <c r="P25" s="212">
        <v>0.05</v>
      </c>
    </row>
    <row r="26" spans="1:16" ht="12.75" x14ac:dyDescent="0.2">
      <c r="A26" s="45">
        <v>465</v>
      </c>
      <c r="B26" s="95">
        <v>465</v>
      </c>
      <c r="C26" s="57">
        <v>2100041290958</v>
      </c>
      <c r="D26" s="46">
        <v>978</v>
      </c>
      <c r="E26" s="95">
        <v>978</v>
      </c>
      <c r="F26" s="57">
        <v>2100041290967</v>
      </c>
      <c r="G26" s="58" t="s">
        <v>890</v>
      </c>
      <c r="H26" s="208">
        <v>0</v>
      </c>
      <c r="I26" s="209">
        <v>4.2539999999999996</v>
      </c>
      <c r="J26" s="210">
        <v>118.34</v>
      </c>
      <c r="K26" s="210">
        <v>1.88</v>
      </c>
      <c r="L26" s="210">
        <v>1.88</v>
      </c>
      <c r="M26" s="211">
        <v>0</v>
      </c>
      <c r="N26" s="212">
        <v>9052.81</v>
      </c>
      <c r="O26" s="212">
        <v>0.05</v>
      </c>
      <c r="P26" s="212">
        <v>0.05</v>
      </c>
    </row>
    <row r="27" spans="1:16" ht="12.75" x14ac:dyDescent="0.2">
      <c r="A27" s="45">
        <v>466</v>
      </c>
      <c r="B27" s="95">
        <v>466</v>
      </c>
      <c r="C27" s="57">
        <v>2100041309926</v>
      </c>
      <c r="D27" s="46">
        <v>979</v>
      </c>
      <c r="E27" s="95">
        <v>979</v>
      </c>
      <c r="F27" s="57">
        <v>2100041309935</v>
      </c>
      <c r="G27" s="58" t="s">
        <v>891</v>
      </c>
      <c r="H27" s="208">
        <v>0</v>
      </c>
      <c r="I27" s="209">
        <v>3.645</v>
      </c>
      <c r="J27" s="210">
        <v>4.5999999999999996</v>
      </c>
      <c r="K27" s="210">
        <v>2.34</v>
      </c>
      <c r="L27" s="210">
        <v>2.34</v>
      </c>
      <c r="M27" s="211">
        <v>0</v>
      </c>
      <c r="N27" s="212">
        <v>736.41</v>
      </c>
      <c r="O27" s="212">
        <v>0.05</v>
      </c>
      <c r="P27" s="212">
        <v>0.05</v>
      </c>
    </row>
    <row r="28" spans="1:16" ht="12.75" x14ac:dyDescent="0.2">
      <c r="A28" s="45">
        <v>467</v>
      </c>
      <c r="B28" s="95">
        <v>467</v>
      </c>
      <c r="C28" s="57">
        <v>2100041319358</v>
      </c>
      <c r="D28" s="46">
        <v>980</v>
      </c>
      <c r="E28" s="95">
        <v>980</v>
      </c>
      <c r="F28" s="57">
        <v>2100041319367</v>
      </c>
      <c r="G28" s="58" t="s">
        <v>892</v>
      </c>
      <c r="H28" s="208">
        <v>0</v>
      </c>
      <c r="I28" s="209">
        <v>0.188</v>
      </c>
      <c r="J28" s="210">
        <v>7.41</v>
      </c>
      <c r="K28" s="210">
        <v>1.38</v>
      </c>
      <c r="L28" s="210">
        <v>1.38</v>
      </c>
      <c r="M28" s="211">
        <v>0</v>
      </c>
      <c r="N28" s="212">
        <v>1185.67</v>
      </c>
      <c r="O28" s="212">
        <v>0.05</v>
      </c>
      <c r="P28" s="212">
        <v>0.05</v>
      </c>
    </row>
    <row r="29" spans="1:16" ht="12.75" x14ac:dyDescent="0.2">
      <c r="A29" s="45">
        <v>468</v>
      </c>
      <c r="B29" s="95">
        <v>468</v>
      </c>
      <c r="C29" s="57">
        <v>2100041320646</v>
      </c>
      <c r="D29" s="46">
        <v>981</v>
      </c>
      <c r="E29" s="95">
        <v>981</v>
      </c>
      <c r="F29" s="57">
        <v>2100041320655</v>
      </c>
      <c r="G29" s="58" t="s">
        <v>893</v>
      </c>
      <c r="H29" s="208">
        <v>0</v>
      </c>
      <c r="I29" s="209">
        <v>0</v>
      </c>
      <c r="J29" s="210">
        <v>60.28</v>
      </c>
      <c r="K29" s="210">
        <v>1.26</v>
      </c>
      <c r="L29" s="210">
        <v>1.26</v>
      </c>
      <c r="M29" s="211">
        <v>0</v>
      </c>
      <c r="N29" s="212">
        <v>1125.72</v>
      </c>
      <c r="O29" s="212">
        <v>0.05</v>
      </c>
      <c r="P29" s="212">
        <v>0.05</v>
      </c>
    </row>
    <row r="30" spans="1:16" ht="12.75" x14ac:dyDescent="0.2">
      <c r="A30" s="45">
        <v>470</v>
      </c>
      <c r="B30" s="95">
        <v>470</v>
      </c>
      <c r="C30" s="57">
        <v>2100041321808</v>
      </c>
      <c r="D30" s="46">
        <v>983</v>
      </c>
      <c r="E30" s="95">
        <v>983</v>
      </c>
      <c r="F30" s="57">
        <v>2100041321817</v>
      </c>
      <c r="G30" s="58" t="s">
        <v>894</v>
      </c>
      <c r="H30" s="208">
        <v>0</v>
      </c>
      <c r="I30" s="209">
        <v>0.68700000000000006</v>
      </c>
      <c r="J30" s="210">
        <v>4.2699999999999996</v>
      </c>
      <c r="K30" s="210">
        <v>3.77</v>
      </c>
      <c r="L30" s="210">
        <v>3.77</v>
      </c>
      <c r="M30" s="211">
        <v>0</v>
      </c>
      <c r="N30" s="212">
        <v>726.63</v>
      </c>
      <c r="O30" s="212">
        <v>0.05</v>
      </c>
      <c r="P30" s="212">
        <v>0.05</v>
      </c>
    </row>
    <row r="31" spans="1:16" ht="12.75" x14ac:dyDescent="0.2">
      <c r="A31" s="45">
        <v>471</v>
      </c>
      <c r="B31" s="95">
        <v>471</v>
      </c>
      <c r="C31" s="57">
        <v>2100041322183</v>
      </c>
      <c r="D31" s="46">
        <v>984</v>
      </c>
      <c r="E31" s="95">
        <v>984</v>
      </c>
      <c r="F31" s="57">
        <v>2100041322192</v>
      </c>
      <c r="G31" s="58" t="s">
        <v>895</v>
      </c>
      <c r="H31" s="208">
        <v>0</v>
      </c>
      <c r="I31" s="209">
        <v>0.67300000000000004</v>
      </c>
      <c r="J31" s="210">
        <v>6.62</v>
      </c>
      <c r="K31" s="210">
        <v>1.92</v>
      </c>
      <c r="L31" s="210">
        <v>1.92</v>
      </c>
      <c r="M31" s="211">
        <v>-0.67300000000000004</v>
      </c>
      <c r="N31" s="212">
        <v>605.39</v>
      </c>
      <c r="O31" s="212">
        <v>0.05</v>
      </c>
      <c r="P31" s="212">
        <v>0.05</v>
      </c>
    </row>
    <row r="32" spans="1:16" ht="12.75" x14ac:dyDescent="0.2">
      <c r="A32" s="45">
        <v>472</v>
      </c>
      <c r="B32" s="95">
        <v>472</v>
      </c>
      <c r="C32" s="57">
        <v>2100041330919</v>
      </c>
      <c r="D32" s="46">
        <v>985</v>
      </c>
      <c r="E32" s="95">
        <v>985</v>
      </c>
      <c r="F32" s="57">
        <v>2100041330928</v>
      </c>
      <c r="G32" s="58" t="s">
        <v>896</v>
      </c>
      <c r="H32" s="208">
        <v>0</v>
      </c>
      <c r="I32" s="209">
        <v>2.2090000000000001</v>
      </c>
      <c r="J32" s="210">
        <v>60.52</v>
      </c>
      <c r="K32" s="210">
        <v>1.47</v>
      </c>
      <c r="L32" s="210">
        <v>1.47</v>
      </c>
      <c r="M32" s="211">
        <v>0</v>
      </c>
      <c r="N32" s="212">
        <v>3776.42</v>
      </c>
      <c r="O32" s="212">
        <v>0.05</v>
      </c>
      <c r="P32" s="212">
        <v>0.05</v>
      </c>
    </row>
    <row r="33" spans="1:16" ht="12.75" x14ac:dyDescent="0.2">
      <c r="A33" s="45">
        <v>475</v>
      </c>
      <c r="B33" s="95">
        <v>475</v>
      </c>
      <c r="C33" s="57">
        <v>2100041336488</v>
      </c>
      <c r="D33" s="46">
        <v>988</v>
      </c>
      <c r="E33" s="95">
        <v>988</v>
      </c>
      <c r="F33" s="57">
        <v>2100041336497</v>
      </c>
      <c r="G33" s="58" t="s">
        <v>897</v>
      </c>
      <c r="H33" s="208">
        <v>0</v>
      </c>
      <c r="I33" s="209">
        <v>0</v>
      </c>
      <c r="J33" s="210">
        <v>6.29</v>
      </c>
      <c r="K33" s="210">
        <v>1.01</v>
      </c>
      <c r="L33" s="210">
        <v>1.01</v>
      </c>
      <c r="M33" s="211">
        <v>0</v>
      </c>
      <c r="N33" s="212">
        <v>67.92</v>
      </c>
      <c r="O33" s="212">
        <v>0.05</v>
      </c>
      <c r="P33" s="212">
        <v>0.05</v>
      </c>
    </row>
    <row r="34" spans="1:16" ht="12.75" x14ac:dyDescent="0.2">
      <c r="A34" s="45">
        <v>476</v>
      </c>
      <c r="B34" s="95">
        <v>476</v>
      </c>
      <c r="C34" s="57">
        <v>2100041336716</v>
      </c>
      <c r="D34" s="46">
        <v>989</v>
      </c>
      <c r="E34" s="95">
        <v>989</v>
      </c>
      <c r="F34" s="57">
        <v>2100041336725</v>
      </c>
      <c r="G34" s="58" t="s">
        <v>898</v>
      </c>
      <c r="H34" s="208">
        <v>0</v>
      </c>
      <c r="I34" s="209">
        <v>0</v>
      </c>
      <c r="J34" s="210">
        <v>12.62</v>
      </c>
      <c r="K34" s="210">
        <v>1.53</v>
      </c>
      <c r="L34" s="210">
        <v>1.53</v>
      </c>
      <c r="M34" s="211">
        <v>0</v>
      </c>
      <c r="N34" s="212">
        <v>599.4</v>
      </c>
      <c r="O34" s="212">
        <v>0.05</v>
      </c>
      <c r="P34" s="212">
        <v>0.05</v>
      </c>
    </row>
    <row r="35" spans="1:16" ht="12.75" x14ac:dyDescent="0.2">
      <c r="A35" s="45">
        <v>477</v>
      </c>
      <c r="B35" s="95">
        <v>477</v>
      </c>
      <c r="C35" s="57">
        <v>2100041336734</v>
      </c>
      <c r="D35" s="46">
        <v>721</v>
      </c>
      <c r="E35" s="95">
        <v>721</v>
      </c>
      <c r="F35" s="57">
        <v>2100041336743</v>
      </c>
      <c r="G35" s="58" t="s">
        <v>899</v>
      </c>
      <c r="H35" s="208">
        <v>0</v>
      </c>
      <c r="I35" s="209">
        <v>2.5999999999999999E-2</v>
      </c>
      <c r="J35" s="210">
        <v>2.94</v>
      </c>
      <c r="K35" s="210">
        <v>2</v>
      </c>
      <c r="L35" s="210">
        <v>2</v>
      </c>
      <c r="M35" s="211">
        <v>0</v>
      </c>
      <c r="N35" s="212">
        <v>734.59</v>
      </c>
      <c r="O35" s="212">
        <v>0.05</v>
      </c>
      <c r="P35" s="212">
        <v>0.05</v>
      </c>
    </row>
    <row r="36" spans="1:16" ht="12.75" x14ac:dyDescent="0.2">
      <c r="A36" s="45">
        <v>478</v>
      </c>
      <c r="B36" s="95">
        <v>478</v>
      </c>
      <c r="C36" s="57">
        <v>2100041329063</v>
      </c>
      <c r="D36" s="46">
        <v>722</v>
      </c>
      <c r="E36" s="95">
        <v>722</v>
      </c>
      <c r="F36" s="57">
        <v>2100041329072</v>
      </c>
      <c r="G36" s="58" t="s">
        <v>900</v>
      </c>
      <c r="H36" s="208">
        <v>0</v>
      </c>
      <c r="I36" s="209">
        <v>0.114</v>
      </c>
      <c r="J36" s="210">
        <v>35.130000000000003</v>
      </c>
      <c r="K36" s="210">
        <v>1.67</v>
      </c>
      <c r="L36" s="210">
        <v>1.67</v>
      </c>
      <c r="M36" s="211">
        <v>0</v>
      </c>
      <c r="N36" s="212">
        <v>684.97</v>
      </c>
      <c r="O36" s="212">
        <v>0.05</v>
      </c>
      <c r="P36" s="212">
        <v>0.05</v>
      </c>
    </row>
    <row r="37" spans="1:16" ht="12.75" x14ac:dyDescent="0.2">
      <c r="A37" s="45">
        <v>479</v>
      </c>
      <c r="B37" s="95">
        <v>479</v>
      </c>
      <c r="C37" s="57">
        <v>2100041339178</v>
      </c>
      <c r="D37" s="46">
        <v>723</v>
      </c>
      <c r="E37" s="95">
        <v>723</v>
      </c>
      <c r="F37" s="57">
        <v>2100041339187</v>
      </c>
      <c r="G37" s="58" t="s">
        <v>901</v>
      </c>
      <c r="H37" s="208">
        <v>0</v>
      </c>
      <c r="I37" s="209">
        <v>2.8069999999999999</v>
      </c>
      <c r="J37" s="210">
        <v>151.22</v>
      </c>
      <c r="K37" s="210">
        <v>1.58</v>
      </c>
      <c r="L37" s="210">
        <v>1.58</v>
      </c>
      <c r="M37" s="211">
        <v>0</v>
      </c>
      <c r="N37" s="212">
        <v>6653.67</v>
      </c>
      <c r="O37" s="212">
        <v>0.05</v>
      </c>
      <c r="P37" s="212">
        <v>0.05</v>
      </c>
    </row>
    <row r="38" spans="1:16" ht="12.75" x14ac:dyDescent="0.2">
      <c r="A38" s="45">
        <v>480</v>
      </c>
      <c r="B38" s="95">
        <v>480</v>
      </c>
      <c r="C38" s="57">
        <v>2100041343582</v>
      </c>
      <c r="D38" s="46">
        <v>724</v>
      </c>
      <c r="E38" s="95">
        <v>724</v>
      </c>
      <c r="F38" s="57">
        <v>2100041343607</v>
      </c>
      <c r="G38" s="58" t="s">
        <v>902</v>
      </c>
      <c r="H38" s="208">
        <v>0</v>
      </c>
      <c r="I38" s="209">
        <v>0.68700000000000006</v>
      </c>
      <c r="J38" s="210">
        <v>8.5299999999999994</v>
      </c>
      <c r="K38" s="210">
        <v>1.45</v>
      </c>
      <c r="L38" s="210">
        <v>1.45</v>
      </c>
      <c r="M38" s="211">
        <v>0</v>
      </c>
      <c r="N38" s="212">
        <v>682.44</v>
      </c>
      <c r="O38" s="212">
        <v>0.05</v>
      </c>
      <c r="P38" s="212">
        <v>0.05</v>
      </c>
    </row>
    <row r="39" spans="1:16" ht="12.75" x14ac:dyDescent="0.2">
      <c r="A39" s="45">
        <v>481</v>
      </c>
      <c r="B39" s="95">
        <v>481</v>
      </c>
      <c r="C39" s="57">
        <v>2100041343936</v>
      </c>
      <c r="D39" s="46">
        <v>725</v>
      </c>
      <c r="E39" s="95">
        <v>725</v>
      </c>
      <c r="F39" s="57">
        <v>2100041343945</v>
      </c>
      <c r="G39" s="58" t="s">
        <v>903</v>
      </c>
      <c r="H39" s="208">
        <v>0</v>
      </c>
      <c r="I39" s="209">
        <v>0.11700000000000001</v>
      </c>
      <c r="J39" s="210">
        <v>49.48</v>
      </c>
      <c r="K39" s="210">
        <v>1.98</v>
      </c>
      <c r="L39" s="210">
        <v>1.98</v>
      </c>
      <c r="M39" s="211">
        <v>0</v>
      </c>
      <c r="N39" s="212">
        <v>1299.33</v>
      </c>
      <c r="O39" s="212">
        <v>0.05</v>
      </c>
      <c r="P39" s="212">
        <v>0.05</v>
      </c>
    </row>
    <row r="40" spans="1:16" ht="12.75" x14ac:dyDescent="0.2">
      <c r="A40" s="45">
        <v>482</v>
      </c>
      <c r="B40" s="95">
        <v>482</v>
      </c>
      <c r="C40" s="57">
        <v>2100041344647</v>
      </c>
      <c r="D40" s="46">
        <v>726</v>
      </c>
      <c r="E40" s="95">
        <v>726</v>
      </c>
      <c r="F40" s="57">
        <v>2100041344656</v>
      </c>
      <c r="G40" s="58" t="s">
        <v>904</v>
      </c>
      <c r="H40" s="208">
        <v>0</v>
      </c>
      <c r="I40" s="209">
        <v>1.7999999999999999E-2</v>
      </c>
      <c r="J40" s="210">
        <v>17.61</v>
      </c>
      <c r="K40" s="210">
        <v>1.25</v>
      </c>
      <c r="L40" s="210">
        <v>1.25</v>
      </c>
      <c r="M40" s="211">
        <v>0</v>
      </c>
      <c r="N40" s="212">
        <v>725.72</v>
      </c>
      <c r="O40" s="212">
        <v>0.05</v>
      </c>
      <c r="P40" s="212">
        <v>0.05</v>
      </c>
    </row>
    <row r="41" spans="1:16" ht="12.75" x14ac:dyDescent="0.2">
      <c r="A41" s="45">
        <v>483</v>
      </c>
      <c r="B41" s="95">
        <v>483</v>
      </c>
      <c r="C41" s="57">
        <v>2100041345400</v>
      </c>
      <c r="D41" s="46">
        <v>727</v>
      </c>
      <c r="E41" s="95">
        <v>727</v>
      </c>
      <c r="F41" s="57">
        <v>2100041345419</v>
      </c>
      <c r="G41" s="58" t="s">
        <v>905</v>
      </c>
      <c r="H41" s="208">
        <v>0</v>
      </c>
      <c r="I41" s="209">
        <v>3.1E-2</v>
      </c>
      <c r="J41" s="210">
        <v>29.19</v>
      </c>
      <c r="K41" s="210">
        <v>1.04</v>
      </c>
      <c r="L41" s="210">
        <v>1.04</v>
      </c>
      <c r="M41" s="211">
        <v>0</v>
      </c>
      <c r="N41" s="212">
        <v>1371.92</v>
      </c>
      <c r="O41" s="212">
        <v>0.05</v>
      </c>
      <c r="P41" s="212">
        <v>0.05</v>
      </c>
    </row>
    <row r="42" spans="1:16" ht="12.75" x14ac:dyDescent="0.2">
      <c r="A42" s="45">
        <v>484</v>
      </c>
      <c r="B42" s="95">
        <v>484</v>
      </c>
      <c r="C42" s="57">
        <v>2100041346894</v>
      </c>
      <c r="D42" s="46">
        <v>728</v>
      </c>
      <c r="E42" s="95">
        <v>728</v>
      </c>
      <c r="F42" s="57">
        <v>2100041346900</v>
      </c>
      <c r="G42" s="58" t="s">
        <v>906</v>
      </c>
      <c r="H42" s="208">
        <v>0</v>
      </c>
      <c r="I42" s="209">
        <v>0</v>
      </c>
      <c r="J42" s="210">
        <v>9.4</v>
      </c>
      <c r="K42" s="210">
        <v>3.04</v>
      </c>
      <c r="L42" s="210">
        <v>3.04</v>
      </c>
      <c r="M42" s="211">
        <v>-1.883</v>
      </c>
      <c r="N42" s="212">
        <v>987.17</v>
      </c>
      <c r="O42" s="212">
        <v>0.05</v>
      </c>
      <c r="P42" s="212">
        <v>0.05</v>
      </c>
    </row>
    <row r="43" spans="1:16" ht="12.75" x14ac:dyDescent="0.2">
      <c r="A43" s="45">
        <v>485</v>
      </c>
      <c r="B43" s="95">
        <v>485</v>
      </c>
      <c r="C43" s="57">
        <v>2100041346867</v>
      </c>
      <c r="D43" s="46">
        <v>729</v>
      </c>
      <c r="E43" s="95">
        <v>729</v>
      </c>
      <c r="F43" s="57">
        <v>2100041346885</v>
      </c>
      <c r="G43" s="58" t="s">
        <v>907</v>
      </c>
      <c r="H43" s="208">
        <v>0</v>
      </c>
      <c r="I43" s="209">
        <v>0</v>
      </c>
      <c r="J43" s="210">
        <v>7.88</v>
      </c>
      <c r="K43" s="210">
        <v>2.2799999999999998</v>
      </c>
      <c r="L43" s="210">
        <v>2.2799999999999998</v>
      </c>
      <c r="M43" s="211">
        <v>0</v>
      </c>
      <c r="N43" s="212">
        <v>829.59</v>
      </c>
      <c r="O43" s="212">
        <v>0.05</v>
      </c>
      <c r="P43" s="212">
        <v>0.05</v>
      </c>
    </row>
    <row r="44" spans="1:16" ht="12.75" x14ac:dyDescent="0.2">
      <c r="A44" s="45">
        <v>486</v>
      </c>
      <c r="B44" s="95">
        <v>486</v>
      </c>
      <c r="C44" s="57">
        <v>2100041347202</v>
      </c>
      <c r="D44" s="46">
        <v>730</v>
      </c>
      <c r="E44" s="95">
        <v>730</v>
      </c>
      <c r="F44" s="57">
        <v>2100041347211</v>
      </c>
      <c r="G44" s="58" t="s">
        <v>908</v>
      </c>
      <c r="H44" s="208">
        <v>0</v>
      </c>
      <c r="I44" s="209">
        <v>1.9E-2</v>
      </c>
      <c r="J44" s="210">
        <v>24.89</v>
      </c>
      <c r="K44" s="210">
        <v>1.1000000000000001</v>
      </c>
      <c r="L44" s="210">
        <v>1.1000000000000001</v>
      </c>
      <c r="M44" s="211">
        <v>0</v>
      </c>
      <c r="N44" s="212">
        <v>311.07</v>
      </c>
      <c r="O44" s="212">
        <v>0.05</v>
      </c>
      <c r="P44" s="212">
        <v>0.05</v>
      </c>
    </row>
    <row r="45" spans="1:16" ht="12.75" x14ac:dyDescent="0.2">
      <c r="A45" s="45">
        <v>487</v>
      </c>
      <c r="B45" s="95">
        <v>487</v>
      </c>
      <c r="C45" s="57">
        <v>2100041363418</v>
      </c>
      <c r="D45" s="46">
        <v>731</v>
      </c>
      <c r="E45" s="95">
        <v>731</v>
      </c>
      <c r="F45" s="57">
        <v>2100041363427</v>
      </c>
      <c r="G45" s="58" t="s">
        <v>909</v>
      </c>
      <c r="H45" s="208">
        <v>0</v>
      </c>
      <c r="I45" s="209">
        <v>2.5</v>
      </c>
      <c r="J45" s="210">
        <v>12.61</v>
      </c>
      <c r="K45" s="210">
        <v>1.44</v>
      </c>
      <c r="L45" s="210">
        <v>1.44</v>
      </c>
      <c r="M45" s="211">
        <v>0</v>
      </c>
      <c r="N45" s="212">
        <v>970.98</v>
      </c>
      <c r="O45" s="212">
        <v>0.05</v>
      </c>
      <c r="P45" s="212">
        <v>0.05</v>
      </c>
    </row>
    <row r="46" spans="1:16" ht="12.75" x14ac:dyDescent="0.2">
      <c r="A46" s="45" t="s">
        <v>869</v>
      </c>
      <c r="B46" s="95">
        <v>469</v>
      </c>
      <c r="C46" s="57">
        <v>2100041320682</v>
      </c>
      <c r="D46" s="46" t="s">
        <v>870</v>
      </c>
      <c r="E46" s="95">
        <v>982</v>
      </c>
      <c r="F46" s="57">
        <v>2100041320691</v>
      </c>
      <c r="G46" s="58" t="s">
        <v>910</v>
      </c>
      <c r="H46" s="208">
        <v>0</v>
      </c>
      <c r="I46" s="209">
        <v>0.502</v>
      </c>
      <c r="J46" s="210">
        <v>5.59</v>
      </c>
      <c r="K46" s="210">
        <v>2.69</v>
      </c>
      <c r="L46" s="210">
        <v>2.69</v>
      </c>
      <c r="M46" s="211">
        <v>0</v>
      </c>
      <c r="N46" s="212">
        <v>993.63</v>
      </c>
      <c r="O46" s="212">
        <v>0.05</v>
      </c>
      <c r="P46" s="212">
        <v>0.05</v>
      </c>
    </row>
    <row r="47" spans="1:16" ht="12.75" x14ac:dyDescent="0.2">
      <c r="A47" s="45">
        <v>488</v>
      </c>
      <c r="B47" s="95">
        <v>488</v>
      </c>
      <c r="C47" s="57">
        <v>2100041376426</v>
      </c>
      <c r="D47" s="46">
        <v>732</v>
      </c>
      <c r="E47" s="95">
        <v>732</v>
      </c>
      <c r="F47" s="57">
        <v>2100041376435</v>
      </c>
      <c r="G47" s="58" t="s">
        <v>911</v>
      </c>
      <c r="H47" s="208">
        <v>0</v>
      </c>
      <c r="I47" s="209">
        <v>0.502</v>
      </c>
      <c r="J47" s="210">
        <v>5.59</v>
      </c>
      <c r="K47" s="210">
        <v>2.0299999999999998</v>
      </c>
      <c r="L47" s="210">
        <v>2.0299999999999998</v>
      </c>
      <c r="M47" s="211">
        <v>0</v>
      </c>
      <c r="N47" s="212">
        <v>993.63</v>
      </c>
      <c r="O47" s="212">
        <v>0.05</v>
      </c>
      <c r="P47" s="212">
        <v>0.05</v>
      </c>
    </row>
    <row r="48" spans="1:16" ht="12.75" x14ac:dyDescent="0.2">
      <c r="A48" s="45">
        <v>489</v>
      </c>
      <c r="B48" s="95">
        <v>489</v>
      </c>
      <c r="C48" s="57">
        <v>2100041355189</v>
      </c>
      <c r="D48" s="46">
        <v>733</v>
      </c>
      <c r="E48" s="95">
        <v>733</v>
      </c>
      <c r="F48" s="57">
        <v>2100041355198</v>
      </c>
      <c r="G48" s="58" t="s">
        <v>912</v>
      </c>
      <c r="H48" s="208">
        <v>0</v>
      </c>
      <c r="I48" s="209">
        <v>2.5999999999999999E-2</v>
      </c>
      <c r="J48" s="210">
        <v>13.21</v>
      </c>
      <c r="K48" s="210">
        <v>1.3</v>
      </c>
      <c r="L48" s="210">
        <v>1.3</v>
      </c>
      <c r="M48" s="211">
        <v>0</v>
      </c>
      <c r="N48" s="212">
        <v>792.88</v>
      </c>
      <c r="O48" s="212">
        <v>0.05</v>
      </c>
      <c r="P48" s="212">
        <v>0.05</v>
      </c>
    </row>
    <row r="49" spans="1:16" ht="12.75" x14ac:dyDescent="0.2">
      <c r="A49" s="45">
        <v>491</v>
      </c>
      <c r="B49" s="95">
        <v>491</v>
      </c>
      <c r="C49" s="57">
        <v>2100041383511</v>
      </c>
      <c r="D49" s="46">
        <v>735</v>
      </c>
      <c r="E49" s="95">
        <v>735</v>
      </c>
      <c r="F49" s="57">
        <v>2100041383520</v>
      </c>
      <c r="G49" s="58" t="s">
        <v>913</v>
      </c>
      <c r="H49" s="208">
        <v>1</v>
      </c>
      <c r="I49" s="209">
        <v>2.5000000000000001E-2</v>
      </c>
      <c r="J49" s="210">
        <v>1591.17</v>
      </c>
      <c r="K49" s="210">
        <v>1.92</v>
      </c>
      <c r="L49" s="210">
        <v>1.92</v>
      </c>
      <c r="M49" s="211">
        <v>0</v>
      </c>
      <c r="N49" s="212">
        <v>604.61</v>
      </c>
      <c r="O49" s="212">
        <v>0.05</v>
      </c>
      <c r="P49" s="212">
        <v>0.05</v>
      </c>
    </row>
    <row r="50" spans="1:16" ht="12.75" x14ac:dyDescent="0.2">
      <c r="A50" s="45">
        <v>492</v>
      </c>
      <c r="B50" s="95">
        <v>492</v>
      </c>
      <c r="C50" s="57">
        <v>2100041383822</v>
      </c>
      <c r="D50" s="46">
        <v>736</v>
      </c>
      <c r="E50" s="95">
        <v>736</v>
      </c>
      <c r="F50" s="57">
        <v>2100041383831</v>
      </c>
      <c r="G50" s="58" t="s">
        <v>914</v>
      </c>
      <c r="H50" s="208">
        <v>0</v>
      </c>
      <c r="I50" s="209">
        <v>0.503</v>
      </c>
      <c r="J50" s="210">
        <v>120.98</v>
      </c>
      <c r="K50" s="210">
        <v>1.1399999999999999</v>
      </c>
      <c r="L50" s="210">
        <v>1.1399999999999999</v>
      </c>
      <c r="M50" s="211">
        <v>0</v>
      </c>
      <c r="N50" s="212">
        <v>4075.04</v>
      </c>
      <c r="O50" s="212">
        <v>0.05</v>
      </c>
      <c r="P50" s="212">
        <v>0.05</v>
      </c>
    </row>
    <row r="51" spans="1:16" ht="12.75" hidden="1" x14ac:dyDescent="0.2">
      <c r="A51" s="45">
        <v>493</v>
      </c>
      <c r="B51" s="95">
        <v>493</v>
      </c>
      <c r="C51" s="57">
        <v>2100041383840</v>
      </c>
      <c r="D51" s="46">
        <v>737</v>
      </c>
      <c r="E51" s="95">
        <v>737</v>
      </c>
      <c r="F51" s="57">
        <v>2100041383850</v>
      </c>
      <c r="G51" s="58" t="s">
        <v>915</v>
      </c>
      <c r="H51" s="208">
        <v>0</v>
      </c>
      <c r="I51" s="209">
        <v>0</v>
      </c>
      <c r="J51" s="210">
        <v>40.520000000000003</v>
      </c>
      <c r="K51" s="210">
        <v>1.58</v>
      </c>
      <c r="L51" s="210">
        <v>1.58</v>
      </c>
      <c r="M51" s="211">
        <v>0</v>
      </c>
      <c r="N51" s="212">
        <v>3032.9</v>
      </c>
      <c r="O51" s="212">
        <v>0.05</v>
      </c>
      <c r="P51" s="212">
        <v>0.05</v>
      </c>
    </row>
    <row r="52" spans="1:16" ht="12.75" x14ac:dyDescent="0.2">
      <c r="A52" s="45">
        <v>494</v>
      </c>
      <c r="B52" s="95">
        <v>494</v>
      </c>
      <c r="C52" s="57">
        <v>2100041394105</v>
      </c>
      <c r="D52" s="46">
        <v>738</v>
      </c>
      <c r="E52" s="95">
        <v>738</v>
      </c>
      <c r="F52" s="57">
        <v>2100041394114</v>
      </c>
      <c r="G52" s="58" t="s">
        <v>916</v>
      </c>
      <c r="H52" s="208">
        <v>1</v>
      </c>
      <c r="I52" s="209">
        <v>0</v>
      </c>
      <c r="J52" s="210">
        <v>1623.52</v>
      </c>
      <c r="K52" s="210">
        <v>1.0900000000000001</v>
      </c>
      <c r="L52" s="210">
        <v>1.0900000000000001</v>
      </c>
      <c r="M52" s="211">
        <v>0</v>
      </c>
      <c r="N52" s="212">
        <v>4016.82</v>
      </c>
      <c r="O52" s="212">
        <v>0.05</v>
      </c>
      <c r="P52" s="212">
        <v>0.05</v>
      </c>
    </row>
    <row r="53" spans="1:16" ht="12.75" x14ac:dyDescent="0.2">
      <c r="A53" s="45">
        <v>495</v>
      </c>
      <c r="B53" s="95">
        <v>495</v>
      </c>
      <c r="C53" s="57">
        <v>2100041394123</v>
      </c>
      <c r="D53" s="46">
        <v>739</v>
      </c>
      <c r="E53" s="95">
        <v>739</v>
      </c>
      <c r="F53" s="57">
        <v>2100041394132</v>
      </c>
      <c r="G53" s="58" t="s">
        <v>917</v>
      </c>
      <c r="H53" s="208">
        <v>0</v>
      </c>
      <c r="I53" s="209">
        <v>0</v>
      </c>
      <c r="J53" s="210">
        <v>91.82</v>
      </c>
      <c r="K53" s="210">
        <v>1.02</v>
      </c>
      <c r="L53" s="210">
        <v>1.02</v>
      </c>
      <c r="M53" s="211">
        <v>0</v>
      </c>
      <c r="N53" s="212">
        <v>4829.54</v>
      </c>
      <c r="O53" s="212">
        <v>0.05</v>
      </c>
      <c r="P53" s="212">
        <v>0.05</v>
      </c>
    </row>
    <row r="54" spans="1:16" ht="12.75" x14ac:dyDescent="0.2">
      <c r="A54" s="45">
        <v>496</v>
      </c>
      <c r="B54" s="95">
        <v>496</v>
      </c>
      <c r="C54" s="57">
        <v>2100041401774</v>
      </c>
      <c r="D54" s="46">
        <v>740</v>
      </c>
      <c r="E54" s="95">
        <v>740</v>
      </c>
      <c r="F54" s="57">
        <v>2100041401792</v>
      </c>
      <c r="G54" s="58" t="s">
        <v>918</v>
      </c>
      <c r="H54" s="208">
        <v>0</v>
      </c>
      <c r="I54" s="209">
        <v>0</v>
      </c>
      <c r="J54" s="210">
        <v>6.29</v>
      </c>
      <c r="K54" s="210">
        <v>1.74</v>
      </c>
      <c r="L54" s="210">
        <v>1.74</v>
      </c>
      <c r="M54" s="211">
        <v>0</v>
      </c>
      <c r="N54" s="212">
        <v>605.72</v>
      </c>
      <c r="O54" s="212">
        <v>0.05</v>
      </c>
      <c r="P54" s="212">
        <v>0.05</v>
      </c>
    </row>
    <row r="55" spans="1:16" ht="12.75" x14ac:dyDescent="0.2">
      <c r="A55" s="45">
        <v>497</v>
      </c>
      <c r="B55" s="95">
        <v>497</v>
      </c>
      <c r="C55" s="57">
        <v>2100041403638</v>
      </c>
      <c r="D55" s="46">
        <v>741</v>
      </c>
      <c r="E55" s="95">
        <v>741</v>
      </c>
      <c r="F55" s="57">
        <v>2100041403647</v>
      </c>
      <c r="G55" s="58" t="s">
        <v>919</v>
      </c>
      <c r="H55" s="208">
        <v>0</v>
      </c>
      <c r="I55" s="209">
        <v>0.08</v>
      </c>
      <c r="J55" s="210">
        <v>7.9</v>
      </c>
      <c r="K55" s="210">
        <v>3.84</v>
      </c>
      <c r="L55" s="210">
        <v>3.84</v>
      </c>
      <c r="M55" s="211">
        <v>0</v>
      </c>
      <c r="N55" s="212">
        <v>1612.85</v>
      </c>
      <c r="O55" s="212">
        <v>0.05</v>
      </c>
      <c r="P55" s="212">
        <v>0.05</v>
      </c>
    </row>
    <row r="56" spans="1:16" ht="12.75" x14ac:dyDescent="0.2">
      <c r="A56" s="45">
        <v>498</v>
      </c>
      <c r="B56" s="95">
        <v>498</v>
      </c>
      <c r="C56" s="57">
        <v>2100041403656</v>
      </c>
      <c r="D56" s="46">
        <v>742</v>
      </c>
      <c r="E56" s="95">
        <v>742</v>
      </c>
      <c r="F56" s="57">
        <v>2100041403665</v>
      </c>
      <c r="G56" s="58" t="s">
        <v>920</v>
      </c>
      <c r="H56" s="208">
        <v>0</v>
      </c>
      <c r="I56" s="209">
        <v>5.407</v>
      </c>
      <c r="J56" s="210">
        <v>2.2000000000000002</v>
      </c>
      <c r="K56" s="210">
        <v>4.8899999999999997</v>
      </c>
      <c r="L56" s="210">
        <v>4.8899999999999997</v>
      </c>
      <c r="M56" s="211">
        <v>0</v>
      </c>
      <c r="N56" s="212">
        <v>923.59</v>
      </c>
      <c r="O56" s="212">
        <v>0.05</v>
      </c>
      <c r="P56" s="212">
        <v>0.05</v>
      </c>
    </row>
    <row r="57" spans="1:16" ht="12.75" x14ac:dyDescent="0.2">
      <c r="A57" s="45">
        <v>499</v>
      </c>
      <c r="B57" s="95">
        <v>499</v>
      </c>
      <c r="C57" s="57">
        <v>2100041403674</v>
      </c>
      <c r="D57" s="46">
        <v>743</v>
      </c>
      <c r="E57" s="95">
        <v>743</v>
      </c>
      <c r="F57" s="57">
        <v>2100041403683</v>
      </c>
      <c r="G57" s="58" t="s">
        <v>921</v>
      </c>
      <c r="H57" s="208">
        <v>0</v>
      </c>
      <c r="I57" s="209">
        <v>0</v>
      </c>
      <c r="J57" s="210">
        <v>7.18</v>
      </c>
      <c r="K57" s="210">
        <v>1.76</v>
      </c>
      <c r="L57" s="210">
        <v>1.76</v>
      </c>
      <c r="M57" s="211">
        <v>0</v>
      </c>
      <c r="N57" s="212">
        <v>604.83000000000004</v>
      </c>
      <c r="O57" s="212">
        <v>0.05</v>
      </c>
      <c r="P57" s="212">
        <v>0.05</v>
      </c>
    </row>
    <row r="58" spans="1:16" ht="12.75" x14ac:dyDescent="0.2">
      <c r="A58" s="45">
        <v>500</v>
      </c>
      <c r="B58" s="95">
        <v>500</v>
      </c>
      <c r="C58" s="57">
        <v>2100041407767</v>
      </c>
      <c r="D58" s="46">
        <v>744</v>
      </c>
      <c r="E58" s="95">
        <v>744</v>
      </c>
      <c r="F58" s="57">
        <v>2100041407776</v>
      </c>
      <c r="G58" s="58" t="s">
        <v>922</v>
      </c>
      <c r="H58" s="208">
        <v>0</v>
      </c>
      <c r="I58" s="209">
        <v>0</v>
      </c>
      <c r="J58" s="210">
        <v>77.5</v>
      </c>
      <c r="K58" s="210">
        <v>1.0900000000000001</v>
      </c>
      <c r="L58" s="210">
        <v>1.0900000000000001</v>
      </c>
      <c r="M58" s="211">
        <v>0</v>
      </c>
      <c r="N58" s="212">
        <v>3625.69</v>
      </c>
      <c r="O58" s="212">
        <v>0.05</v>
      </c>
      <c r="P58" s="212">
        <v>0.05</v>
      </c>
    </row>
    <row r="59" spans="1:16" ht="127.5" x14ac:dyDescent="0.2">
      <c r="A59" s="45">
        <v>504</v>
      </c>
      <c r="B59" s="95">
        <v>504</v>
      </c>
      <c r="C59" s="57" t="s">
        <v>1512</v>
      </c>
      <c r="D59" s="46" t="s">
        <v>789</v>
      </c>
      <c r="E59" s="95" t="s">
        <v>789</v>
      </c>
      <c r="F59" s="57"/>
      <c r="G59" s="58" t="s">
        <v>923</v>
      </c>
      <c r="H59" s="208">
        <v>4</v>
      </c>
      <c r="I59" s="209">
        <v>1.984</v>
      </c>
      <c r="J59" s="210">
        <v>94495.63</v>
      </c>
      <c r="K59" s="210">
        <v>3.54</v>
      </c>
      <c r="L59" s="210">
        <v>3.54</v>
      </c>
      <c r="M59" s="211">
        <v>0</v>
      </c>
      <c r="N59" s="212">
        <v>0</v>
      </c>
      <c r="O59" s="212">
        <v>0</v>
      </c>
      <c r="P59" s="212">
        <v>0</v>
      </c>
    </row>
    <row r="60" spans="1:16" ht="12.75" x14ac:dyDescent="0.2">
      <c r="A60" s="45">
        <v>507</v>
      </c>
      <c r="B60" s="95">
        <v>507</v>
      </c>
      <c r="C60" s="57">
        <v>2100040067486</v>
      </c>
      <c r="D60" s="46">
        <v>664</v>
      </c>
      <c r="E60" s="95">
        <v>664</v>
      </c>
      <c r="F60" s="57">
        <v>2100040067477</v>
      </c>
      <c r="G60" s="58" t="s">
        <v>924</v>
      </c>
      <c r="H60" s="208">
        <v>0</v>
      </c>
      <c r="I60" s="209">
        <v>0</v>
      </c>
      <c r="J60" s="210">
        <v>41.08</v>
      </c>
      <c r="K60" s="210">
        <v>1.52</v>
      </c>
      <c r="L60" s="210">
        <v>1.52</v>
      </c>
      <c r="M60" s="211">
        <v>0</v>
      </c>
      <c r="N60" s="212">
        <v>1314.7</v>
      </c>
      <c r="O60" s="212">
        <v>0.05</v>
      </c>
      <c r="P60" s="212">
        <v>0.05</v>
      </c>
    </row>
    <row r="61" spans="1:16" ht="12.75" x14ac:dyDescent="0.2">
      <c r="A61" s="45">
        <v>508</v>
      </c>
      <c r="B61" s="95">
        <v>508</v>
      </c>
      <c r="C61" s="57">
        <v>2100041079038</v>
      </c>
      <c r="D61" s="46">
        <v>674</v>
      </c>
      <c r="E61" s="95">
        <v>674</v>
      </c>
      <c r="F61" s="57">
        <v>2100041079047</v>
      </c>
      <c r="G61" s="58" t="s">
        <v>925</v>
      </c>
      <c r="H61" s="208">
        <v>0</v>
      </c>
      <c r="I61" s="209">
        <v>0</v>
      </c>
      <c r="J61" s="210">
        <v>18.420000000000002</v>
      </c>
      <c r="K61" s="210">
        <v>1.1399999999999999</v>
      </c>
      <c r="L61" s="210">
        <v>1.1399999999999999</v>
      </c>
      <c r="M61" s="211">
        <v>0</v>
      </c>
      <c r="N61" s="212">
        <v>1362.74</v>
      </c>
      <c r="O61" s="212">
        <v>0.05</v>
      </c>
      <c r="P61" s="212">
        <v>0.05</v>
      </c>
    </row>
    <row r="62" spans="1:16" ht="12.75" x14ac:dyDescent="0.2">
      <c r="A62" s="45">
        <v>509</v>
      </c>
      <c r="B62" s="95">
        <v>509</v>
      </c>
      <c r="C62" s="57">
        <v>2100040126342</v>
      </c>
      <c r="D62" s="46">
        <v>660</v>
      </c>
      <c r="E62" s="95">
        <v>660</v>
      </c>
      <c r="F62" s="57">
        <v>2100040126333</v>
      </c>
      <c r="G62" s="58" t="s">
        <v>926</v>
      </c>
      <c r="H62" s="208">
        <v>0</v>
      </c>
      <c r="I62" s="209">
        <v>4.8630000000000004</v>
      </c>
      <c r="J62" s="210">
        <v>13.69</v>
      </c>
      <c r="K62" s="210">
        <v>3.2</v>
      </c>
      <c r="L62" s="210">
        <v>3.2</v>
      </c>
      <c r="M62" s="211">
        <v>0</v>
      </c>
      <c r="N62" s="212">
        <v>0</v>
      </c>
      <c r="O62" s="212">
        <v>0</v>
      </c>
      <c r="P62" s="212">
        <v>0</v>
      </c>
    </row>
    <row r="63" spans="1:16" ht="12.75" x14ac:dyDescent="0.2">
      <c r="A63" s="45">
        <v>510</v>
      </c>
      <c r="B63" s="95">
        <v>510</v>
      </c>
      <c r="C63" s="57">
        <v>2199989614144</v>
      </c>
      <c r="D63" s="46" t="s">
        <v>789</v>
      </c>
      <c r="E63" s="95" t="s">
        <v>789</v>
      </c>
      <c r="F63" s="57"/>
      <c r="G63" s="58" t="s">
        <v>927</v>
      </c>
      <c r="H63" s="208">
        <v>2</v>
      </c>
      <c r="I63" s="209">
        <v>0</v>
      </c>
      <c r="J63" s="210">
        <v>18780.939999999999</v>
      </c>
      <c r="K63" s="210">
        <v>1.06</v>
      </c>
      <c r="L63" s="210">
        <v>1.06</v>
      </c>
      <c r="M63" s="211">
        <v>0</v>
      </c>
      <c r="N63" s="212">
        <v>0</v>
      </c>
      <c r="O63" s="212">
        <v>0</v>
      </c>
      <c r="P63" s="212">
        <v>0</v>
      </c>
    </row>
    <row r="64" spans="1:16" ht="51" x14ac:dyDescent="0.2">
      <c r="A64" s="45">
        <v>511</v>
      </c>
      <c r="B64" s="95">
        <v>511</v>
      </c>
      <c r="C64" s="57" t="s">
        <v>1513</v>
      </c>
      <c r="D64" s="46" t="s">
        <v>789</v>
      </c>
      <c r="E64" s="95" t="s">
        <v>789</v>
      </c>
      <c r="F64" s="57" t="s">
        <v>789</v>
      </c>
      <c r="G64" s="58" t="s">
        <v>928</v>
      </c>
      <c r="H64" s="208">
        <v>4</v>
      </c>
      <c r="I64" s="209">
        <v>0</v>
      </c>
      <c r="J64" s="210">
        <v>96551.42</v>
      </c>
      <c r="K64" s="210">
        <v>2.86</v>
      </c>
      <c r="L64" s="210">
        <v>2.86</v>
      </c>
      <c r="M64" s="211">
        <v>0</v>
      </c>
      <c r="N64" s="212">
        <v>0</v>
      </c>
      <c r="O64" s="212">
        <v>0</v>
      </c>
      <c r="P64" s="212">
        <v>0</v>
      </c>
    </row>
    <row r="65" spans="1:16" ht="12.75" x14ac:dyDescent="0.2">
      <c r="A65" s="45">
        <v>512</v>
      </c>
      <c r="B65" s="95">
        <v>512</v>
      </c>
      <c r="C65" s="57">
        <v>2199989610024</v>
      </c>
      <c r="D65" s="46">
        <v>778</v>
      </c>
      <c r="E65" s="95">
        <v>778</v>
      </c>
      <c r="F65" s="57">
        <v>2100041256140</v>
      </c>
      <c r="G65" s="58" t="s">
        <v>929</v>
      </c>
      <c r="H65" s="208">
        <v>3</v>
      </c>
      <c r="I65" s="209">
        <v>3.6999999999999998E-2</v>
      </c>
      <c r="J65" s="210">
        <v>43182.49</v>
      </c>
      <c r="K65" s="210">
        <v>2.56</v>
      </c>
      <c r="L65" s="210">
        <v>2.56</v>
      </c>
      <c r="M65" s="211">
        <v>0</v>
      </c>
      <c r="N65" s="212">
        <v>113.67</v>
      </c>
      <c r="O65" s="212">
        <v>0.05</v>
      </c>
      <c r="P65" s="212">
        <v>0.05</v>
      </c>
    </row>
    <row r="66" spans="1:16" ht="12.75" x14ac:dyDescent="0.2">
      <c r="A66" s="45">
        <v>513</v>
      </c>
      <c r="B66" s="95">
        <v>513</v>
      </c>
      <c r="C66" s="57">
        <v>2199989616995</v>
      </c>
      <c r="D66" s="46" t="s">
        <v>789</v>
      </c>
      <c r="E66" s="95" t="s">
        <v>789</v>
      </c>
      <c r="F66" s="57"/>
      <c r="G66" s="58" t="s">
        <v>930</v>
      </c>
      <c r="H66" s="208">
        <v>2</v>
      </c>
      <c r="I66" s="209">
        <v>0</v>
      </c>
      <c r="J66" s="210">
        <v>17889.28</v>
      </c>
      <c r="K66" s="210">
        <v>1.56</v>
      </c>
      <c r="L66" s="210">
        <v>1.56</v>
      </c>
      <c r="M66" s="211">
        <v>0</v>
      </c>
      <c r="N66" s="212">
        <v>0</v>
      </c>
      <c r="O66" s="212">
        <v>0</v>
      </c>
      <c r="P66" s="212">
        <v>0</v>
      </c>
    </row>
    <row r="67" spans="1:16" ht="12.75" x14ac:dyDescent="0.2">
      <c r="A67" s="45">
        <v>514</v>
      </c>
      <c r="B67" s="95">
        <v>514</v>
      </c>
      <c r="C67" s="57">
        <v>2189999999928</v>
      </c>
      <c r="D67" s="46" t="s">
        <v>789</v>
      </c>
      <c r="E67" s="95" t="s">
        <v>789</v>
      </c>
      <c r="F67" s="57"/>
      <c r="G67" s="58" t="s">
        <v>931</v>
      </c>
      <c r="H67" s="208">
        <v>4</v>
      </c>
      <c r="I67" s="209">
        <v>1.4E-2</v>
      </c>
      <c r="J67" s="210">
        <v>107526.7</v>
      </c>
      <c r="K67" s="210">
        <v>2.91</v>
      </c>
      <c r="L67" s="210">
        <v>2.91</v>
      </c>
      <c r="M67" s="211">
        <v>0</v>
      </c>
      <c r="N67" s="212">
        <v>0</v>
      </c>
      <c r="O67" s="212">
        <v>0</v>
      </c>
      <c r="P67" s="212">
        <v>0</v>
      </c>
    </row>
    <row r="68" spans="1:16" ht="25.5" x14ac:dyDescent="0.2">
      <c r="A68" s="45">
        <v>515</v>
      </c>
      <c r="B68" s="95">
        <v>515</v>
      </c>
      <c r="C68" s="57" t="s">
        <v>1514</v>
      </c>
      <c r="D68" s="46" t="s">
        <v>789</v>
      </c>
      <c r="E68" s="95" t="s">
        <v>789</v>
      </c>
      <c r="F68" s="57"/>
      <c r="G68" s="58" t="s">
        <v>932</v>
      </c>
      <c r="H68" s="208">
        <v>1</v>
      </c>
      <c r="I68" s="209">
        <v>3.7749999999999999</v>
      </c>
      <c r="J68" s="210">
        <v>17317.759999999998</v>
      </c>
      <c r="K68" s="210">
        <v>3.35</v>
      </c>
      <c r="L68" s="210">
        <v>3.35</v>
      </c>
      <c r="M68" s="211">
        <v>0</v>
      </c>
      <c r="N68" s="212">
        <v>0</v>
      </c>
      <c r="O68" s="212">
        <v>0</v>
      </c>
      <c r="P68" s="212">
        <v>0</v>
      </c>
    </row>
    <row r="69" spans="1:16" ht="25.5" x14ac:dyDescent="0.2">
      <c r="A69" s="45">
        <v>518</v>
      </c>
      <c r="B69" s="95">
        <v>518</v>
      </c>
      <c r="C69" s="57" t="s">
        <v>1515</v>
      </c>
      <c r="D69" s="46">
        <v>619</v>
      </c>
      <c r="E69" s="95">
        <v>619</v>
      </c>
      <c r="F69" s="57" t="s">
        <v>1516</v>
      </c>
      <c r="G69" s="58" t="s">
        <v>933</v>
      </c>
      <c r="H69" s="208">
        <v>2</v>
      </c>
      <c r="I69" s="209">
        <v>8.0000000000000002E-3</v>
      </c>
      <c r="J69" s="210">
        <v>17144.75</v>
      </c>
      <c r="K69" s="210">
        <v>3.57</v>
      </c>
      <c r="L69" s="210">
        <v>3.57</v>
      </c>
      <c r="M69" s="211">
        <v>0</v>
      </c>
      <c r="N69" s="212">
        <v>0</v>
      </c>
      <c r="O69" s="212">
        <v>0</v>
      </c>
      <c r="P69" s="212">
        <v>0</v>
      </c>
    </row>
    <row r="70" spans="1:16" ht="12.75" x14ac:dyDescent="0.2">
      <c r="A70" s="45">
        <v>519</v>
      </c>
      <c r="B70" s="95">
        <v>519</v>
      </c>
      <c r="C70" s="57">
        <v>2199989611204</v>
      </c>
      <c r="D70" s="46" t="s">
        <v>789</v>
      </c>
      <c r="E70" s="95" t="s">
        <v>789</v>
      </c>
      <c r="F70" s="57" t="s">
        <v>789</v>
      </c>
      <c r="G70" s="58" t="s">
        <v>934</v>
      </c>
      <c r="H70" s="208">
        <v>1</v>
      </c>
      <c r="I70" s="209">
        <v>3.056</v>
      </c>
      <c r="J70" s="210">
        <v>1741.82</v>
      </c>
      <c r="K70" s="210">
        <v>2.94</v>
      </c>
      <c r="L70" s="210">
        <v>2.94</v>
      </c>
      <c r="M70" s="211">
        <v>0</v>
      </c>
      <c r="N70" s="212">
        <v>0</v>
      </c>
      <c r="O70" s="212">
        <v>0</v>
      </c>
      <c r="P70" s="212">
        <v>0</v>
      </c>
    </row>
    <row r="71" spans="1:16" ht="12.75" x14ac:dyDescent="0.2">
      <c r="A71" s="45">
        <v>520</v>
      </c>
      <c r="B71" s="95">
        <v>520</v>
      </c>
      <c r="C71" s="57">
        <v>2189999999937</v>
      </c>
      <c r="D71" s="46" t="s">
        <v>789</v>
      </c>
      <c r="E71" s="95" t="s">
        <v>789</v>
      </c>
      <c r="F71" s="57"/>
      <c r="G71" s="58" t="s">
        <v>935</v>
      </c>
      <c r="H71" s="208">
        <v>3</v>
      </c>
      <c r="I71" s="209">
        <v>0</v>
      </c>
      <c r="J71" s="210">
        <v>46368.65</v>
      </c>
      <c r="K71" s="210">
        <v>2.54</v>
      </c>
      <c r="L71" s="210">
        <v>2.54</v>
      </c>
      <c r="M71" s="211">
        <v>0</v>
      </c>
      <c r="N71" s="212">
        <v>0</v>
      </c>
      <c r="O71" s="212">
        <v>0</v>
      </c>
      <c r="P71" s="212">
        <v>0</v>
      </c>
    </row>
    <row r="72" spans="1:16" ht="12.75" x14ac:dyDescent="0.2">
      <c r="A72" s="45">
        <v>522</v>
      </c>
      <c r="B72" s="95">
        <v>522</v>
      </c>
      <c r="C72" s="57">
        <v>2199989628537</v>
      </c>
      <c r="D72" s="46" t="s">
        <v>789</v>
      </c>
      <c r="E72" s="95" t="s">
        <v>789</v>
      </c>
      <c r="F72" s="57" t="s">
        <v>789</v>
      </c>
      <c r="G72" s="58" t="s">
        <v>936</v>
      </c>
      <c r="H72" s="208">
        <v>3</v>
      </c>
      <c r="I72" s="209">
        <v>9.7000000000000003E-2</v>
      </c>
      <c r="J72" s="210">
        <v>41057.68</v>
      </c>
      <c r="K72" s="210">
        <v>2.4700000000000002</v>
      </c>
      <c r="L72" s="210">
        <v>2.4700000000000002</v>
      </c>
      <c r="M72" s="211">
        <v>0</v>
      </c>
      <c r="N72" s="212">
        <v>0</v>
      </c>
      <c r="O72" s="212">
        <v>0</v>
      </c>
      <c r="P72" s="212">
        <v>0</v>
      </c>
    </row>
    <row r="73" spans="1:16" ht="12.75" x14ac:dyDescent="0.2">
      <c r="A73" s="45">
        <v>529</v>
      </c>
      <c r="B73" s="95">
        <v>529</v>
      </c>
      <c r="C73" s="57">
        <v>2189999997284</v>
      </c>
      <c r="D73" s="46" t="s">
        <v>789</v>
      </c>
      <c r="E73" s="95" t="s">
        <v>789</v>
      </c>
      <c r="F73" s="57" t="s">
        <v>789</v>
      </c>
      <c r="G73" s="58" t="s">
        <v>937</v>
      </c>
      <c r="H73" s="208">
        <v>2</v>
      </c>
      <c r="I73" s="209">
        <v>0.374</v>
      </c>
      <c r="J73" s="210">
        <v>19085.47</v>
      </c>
      <c r="K73" s="210">
        <v>2.97</v>
      </c>
      <c r="L73" s="210">
        <v>2.97</v>
      </c>
      <c r="M73" s="211">
        <v>0</v>
      </c>
      <c r="N73" s="212">
        <v>0</v>
      </c>
      <c r="O73" s="212">
        <v>0</v>
      </c>
      <c r="P73" s="212">
        <v>0</v>
      </c>
    </row>
    <row r="74" spans="1:16" ht="12.75" x14ac:dyDescent="0.2">
      <c r="A74" s="45">
        <v>532</v>
      </c>
      <c r="B74" s="95">
        <v>532</v>
      </c>
      <c r="C74" s="57">
        <v>2199989640232</v>
      </c>
      <c r="D74" s="46" t="s">
        <v>789</v>
      </c>
      <c r="E74" s="95" t="s">
        <v>789</v>
      </c>
      <c r="F74" s="57" t="s">
        <v>789</v>
      </c>
      <c r="G74" s="58" t="s">
        <v>938</v>
      </c>
      <c r="H74" s="208">
        <v>2</v>
      </c>
      <c r="I74" s="209">
        <v>3.0680000000000001</v>
      </c>
      <c r="J74" s="210">
        <v>17889.28</v>
      </c>
      <c r="K74" s="210">
        <v>4.18</v>
      </c>
      <c r="L74" s="210">
        <v>4.18</v>
      </c>
      <c r="M74" s="211">
        <v>0</v>
      </c>
      <c r="N74" s="212">
        <v>0</v>
      </c>
      <c r="O74" s="212">
        <v>0</v>
      </c>
      <c r="P74" s="212">
        <v>0</v>
      </c>
    </row>
    <row r="75" spans="1:16" ht="76.5" x14ac:dyDescent="0.2">
      <c r="A75" s="45">
        <v>533</v>
      </c>
      <c r="B75" s="95">
        <v>533</v>
      </c>
      <c r="C75" s="57" t="s">
        <v>1517</v>
      </c>
      <c r="D75" s="46">
        <v>633</v>
      </c>
      <c r="E75" s="95">
        <v>633</v>
      </c>
      <c r="F75" s="57">
        <v>2198765427530</v>
      </c>
      <c r="G75" s="58" t="s">
        <v>939</v>
      </c>
      <c r="H75" s="208">
        <v>4</v>
      </c>
      <c r="I75" s="209">
        <v>2.2599999999999998</v>
      </c>
      <c r="J75" s="210">
        <v>98741.91</v>
      </c>
      <c r="K75" s="210">
        <v>2.39</v>
      </c>
      <c r="L75" s="210">
        <v>2.39</v>
      </c>
      <c r="M75" s="211">
        <v>0</v>
      </c>
      <c r="N75" s="212">
        <v>1030.06</v>
      </c>
      <c r="O75" s="212">
        <v>0.05</v>
      </c>
      <c r="P75" s="212">
        <v>0.05</v>
      </c>
    </row>
    <row r="76" spans="1:16" ht="38.25" x14ac:dyDescent="0.2">
      <c r="A76" s="45">
        <v>534</v>
      </c>
      <c r="B76" s="95">
        <v>534</v>
      </c>
      <c r="C76" s="57" t="s">
        <v>1518</v>
      </c>
      <c r="D76" s="46" t="s">
        <v>789</v>
      </c>
      <c r="E76" s="95" t="s">
        <v>789</v>
      </c>
      <c r="F76" s="57" t="s">
        <v>789</v>
      </c>
      <c r="G76" s="58" t="s">
        <v>940</v>
      </c>
      <c r="H76" s="208">
        <v>1</v>
      </c>
      <c r="I76" s="209">
        <v>0.70899999999999996</v>
      </c>
      <c r="J76" s="210">
        <v>2057.91</v>
      </c>
      <c r="K76" s="210">
        <v>2.8</v>
      </c>
      <c r="L76" s="210">
        <v>2.8</v>
      </c>
      <c r="M76" s="211">
        <v>0</v>
      </c>
      <c r="N76" s="212">
        <v>0</v>
      </c>
      <c r="O76" s="212">
        <v>0</v>
      </c>
      <c r="P76" s="212">
        <v>0</v>
      </c>
    </row>
    <row r="77" spans="1:16" ht="51" x14ac:dyDescent="0.2">
      <c r="A77" s="45">
        <v>535</v>
      </c>
      <c r="B77" s="95">
        <v>535</v>
      </c>
      <c r="C77" s="57" t="s">
        <v>1519</v>
      </c>
      <c r="D77" s="46">
        <v>617</v>
      </c>
      <c r="E77" s="95">
        <v>617</v>
      </c>
      <c r="F77" s="57" t="s">
        <v>1520</v>
      </c>
      <c r="G77" s="58" t="s">
        <v>941</v>
      </c>
      <c r="H77" s="208">
        <v>3</v>
      </c>
      <c r="I77" s="209">
        <v>0</v>
      </c>
      <c r="J77" s="210">
        <v>39991.230000000003</v>
      </c>
      <c r="K77" s="210">
        <v>2.34</v>
      </c>
      <c r="L77" s="210">
        <v>2.34</v>
      </c>
      <c r="M77" s="211">
        <v>0</v>
      </c>
      <c r="N77" s="212">
        <v>186.14</v>
      </c>
      <c r="O77" s="212">
        <v>0.05</v>
      </c>
      <c r="P77" s="212">
        <v>0.05</v>
      </c>
    </row>
    <row r="78" spans="1:16" ht="25.5" x14ac:dyDescent="0.2">
      <c r="A78" s="45">
        <v>536</v>
      </c>
      <c r="B78" s="95">
        <v>536</v>
      </c>
      <c r="C78" s="57" t="s">
        <v>1521</v>
      </c>
      <c r="D78" s="46">
        <v>636</v>
      </c>
      <c r="E78" s="95">
        <v>636</v>
      </c>
      <c r="F78" s="57">
        <v>2189999997354</v>
      </c>
      <c r="G78" s="58" t="s">
        <v>942</v>
      </c>
      <c r="H78" s="208">
        <v>3</v>
      </c>
      <c r="I78" s="209">
        <v>0</v>
      </c>
      <c r="J78" s="210">
        <v>40276.800000000003</v>
      </c>
      <c r="K78" s="210">
        <v>5.23</v>
      </c>
      <c r="L78" s="210">
        <v>5.23</v>
      </c>
      <c r="M78" s="211">
        <v>0</v>
      </c>
      <c r="N78" s="212">
        <v>487.75</v>
      </c>
      <c r="O78" s="212">
        <v>0.05</v>
      </c>
      <c r="P78" s="212">
        <v>0.05</v>
      </c>
    </row>
    <row r="79" spans="1:16" ht="12.75" x14ac:dyDescent="0.2">
      <c r="A79" s="45">
        <v>538</v>
      </c>
      <c r="B79" s="95">
        <v>538</v>
      </c>
      <c r="C79" s="57">
        <v>2198765295402</v>
      </c>
      <c r="D79" s="46">
        <v>786</v>
      </c>
      <c r="E79" s="95">
        <v>786</v>
      </c>
      <c r="F79" s="57">
        <v>2100041213572</v>
      </c>
      <c r="G79" s="58" t="s">
        <v>943</v>
      </c>
      <c r="H79" s="208">
        <v>2</v>
      </c>
      <c r="I79" s="209">
        <v>0.46899999999999997</v>
      </c>
      <c r="J79" s="210">
        <v>17245.68</v>
      </c>
      <c r="K79" s="210">
        <v>3.04</v>
      </c>
      <c r="L79" s="210">
        <v>3.04</v>
      </c>
      <c r="M79" s="211">
        <v>0</v>
      </c>
      <c r="N79" s="212">
        <v>121.12</v>
      </c>
      <c r="O79" s="212">
        <v>0.05</v>
      </c>
      <c r="P79" s="212">
        <v>0.05</v>
      </c>
    </row>
    <row r="80" spans="1:16" ht="12.75" x14ac:dyDescent="0.2">
      <c r="A80" s="45">
        <v>539</v>
      </c>
      <c r="B80" s="95">
        <v>539</v>
      </c>
      <c r="C80" s="57">
        <v>2100040302060</v>
      </c>
      <c r="D80" s="46" t="s">
        <v>789</v>
      </c>
      <c r="E80" s="95" t="s">
        <v>789</v>
      </c>
      <c r="F80" s="57" t="s">
        <v>789</v>
      </c>
      <c r="G80" s="58" t="s">
        <v>944</v>
      </c>
      <c r="H80" s="208">
        <v>1</v>
      </c>
      <c r="I80" s="209">
        <v>0</v>
      </c>
      <c r="J80" s="210">
        <v>2961.88</v>
      </c>
      <c r="K80" s="210">
        <v>2.25</v>
      </c>
      <c r="L80" s="210">
        <v>2.25</v>
      </c>
      <c r="M80" s="211">
        <v>0</v>
      </c>
      <c r="N80" s="212">
        <v>0</v>
      </c>
      <c r="O80" s="212">
        <v>0</v>
      </c>
      <c r="P80" s="212">
        <v>0</v>
      </c>
    </row>
    <row r="81" spans="1:16" ht="25.5" x14ac:dyDescent="0.2">
      <c r="A81" s="45">
        <v>541</v>
      </c>
      <c r="B81" s="95">
        <v>541</v>
      </c>
      <c r="C81" s="57" t="s">
        <v>1522</v>
      </c>
      <c r="D81" s="46">
        <v>678</v>
      </c>
      <c r="E81" s="95">
        <v>678</v>
      </c>
      <c r="F81" s="57" t="s">
        <v>1523</v>
      </c>
      <c r="G81" s="58" t="s">
        <v>945</v>
      </c>
      <c r="H81" s="208">
        <v>4</v>
      </c>
      <c r="I81" s="209">
        <v>3.1240000000000001</v>
      </c>
      <c r="J81" s="210">
        <v>93486.69</v>
      </c>
      <c r="K81" s="210">
        <v>3.35</v>
      </c>
      <c r="L81" s="210">
        <v>3.35</v>
      </c>
      <c r="M81" s="211">
        <v>-3.1240000000000001</v>
      </c>
      <c r="N81" s="212">
        <v>163.5</v>
      </c>
      <c r="O81" s="212">
        <v>0.05</v>
      </c>
      <c r="P81" s="212">
        <v>0.05</v>
      </c>
    </row>
    <row r="82" spans="1:16" ht="25.5" x14ac:dyDescent="0.2">
      <c r="A82" s="45">
        <v>542</v>
      </c>
      <c r="B82" s="95">
        <v>542</v>
      </c>
      <c r="C82" s="57" t="s">
        <v>1524</v>
      </c>
      <c r="D82" s="46" t="s">
        <v>789</v>
      </c>
      <c r="E82" s="95" t="s">
        <v>789</v>
      </c>
      <c r="F82" s="57" t="s">
        <v>789</v>
      </c>
      <c r="G82" s="58" t="s">
        <v>946</v>
      </c>
      <c r="H82" s="208">
        <v>4</v>
      </c>
      <c r="I82" s="209">
        <v>3.948</v>
      </c>
      <c r="J82" s="210">
        <v>122111.37</v>
      </c>
      <c r="K82" s="210">
        <v>3.87</v>
      </c>
      <c r="L82" s="210">
        <v>3.87</v>
      </c>
      <c r="M82" s="211">
        <v>0</v>
      </c>
      <c r="N82" s="212">
        <v>0</v>
      </c>
      <c r="O82" s="212">
        <v>0</v>
      </c>
      <c r="P82" s="212">
        <v>0</v>
      </c>
    </row>
    <row r="83" spans="1:16" ht="38.25" x14ac:dyDescent="0.2">
      <c r="A83" s="45">
        <v>545</v>
      </c>
      <c r="B83" s="95">
        <v>545</v>
      </c>
      <c r="C83" s="57" t="s">
        <v>1525</v>
      </c>
      <c r="D83" s="46" t="s">
        <v>789</v>
      </c>
      <c r="E83" s="95" t="s">
        <v>789</v>
      </c>
      <c r="F83" s="57" t="s">
        <v>789</v>
      </c>
      <c r="G83" s="58" t="s">
        <v>947</v>
      </c>
      <c r="H83" s="208">
        <v>4</v>
      </c>
      <c r="I83" s="209">
        <v>0</v>
      </c>
      <c r="J83" s="210">
        <v>100879.98</v>
      </c>
      <c r="K83" s="210">
        <v>1.22</v>
      </c>
      <c r="L83" s="210">
        <v>1.22</v>
      </c>
      <c r="M83" s="211">
        <v>0</v>
      </c>
      <c r="N83" s="212">
        <v>0</v>
      </c>
      <c r="O83" s="212">
        <v>0</v>
      </c>
      <c r="P83" s="212">
        <v>0</v>
      </c>
    </row>
    <row r="84" spans="1:16" ht="25.5" x14ac:dyDescent="0.2">
      <c r="A84" s="45">
        <v>546</v>
      </c>
      <c r="B84" s="95">
        <v>546</v>
      </c>
      <c r="C84" s="57" t="s">
        <v>1526</v>
      </c>
      <c r="D84" s="46" t="s">
        <v>789</v>
      </c>
      <c r="E84" s="95" t="s">
        <v>789</v>
      </c>
      <c r="F84" s="57" t="s">
        <v>789</v>
      </c>
      <c r="G84" s="58" t="s">
        <v>948</v>
      </c>
      <c r="H84" s="208">
        <v>2</v>
      </c>
      <c r="I84" s="209">
        <v>0</v>
      </c>
      <c r="J84" s="210">
        <v>17889.28</v>
      </c>
      <c r="K84" s="210">
        <v>2.38</v>
      </c>
      <c r="L84" s="210">
        <v>2.38</v>
      </c>
      <c r="M84" s="211">
        <v>0</v>
      </c>
      <c r="N84" s="212">
        <v>0</v>
      </c>
      <c r="O84" s="212">
        <v>0</v>
      </c>
      <c r="P84" s="212">
        <v>0</v>
      </c>
    </row>
    <row r="85" spans="1:16" ht="12.75" x14ac:dyDescent="0.2">
      <c r="A85" s="45">
        <v>547</v>
      </c>
      <c r="B85" s="95">
        <v>547</v>
      </c>
      <c r="C85" s="57">
        <v>2100040495610</v>
      </c>
      <c r="D85" s="46">
        <v>663</v>
      </c>
      <c r="E85" s="95">
        <v>663</v>
      </c>
      <c r="F85" s="57">
        <v>2100040495600</v>
      </c>
      <c r="G85" s="58" t="s">
        <v>949</v>
      </c>
      <c r="H85" s="208">
        <v>0</v>
      </c>
      <c r="I85" s="209">
        <v>0</v>
      </c>
      <c r="J85" s="210">
        <v>3.55</v>
      </c>
      <c r="K85" s="210">
        <v>3.13</v>
      </c>
      <c r="L85" s="210">
        <v>3.13</v>
      </c>
      <c r="M85" s="211">
        <v>0</v>
      </c>
      <c r="N85" s="212">
        <v>0</v>
      </c>
      <c r="O85" s="212">
        <v>0</v>
      </c>
      <c r="P85" s="212">
        <v>0</v>
      </c>
    </row>
    <row r="86" spans="1:16" ht="12.75" x14ac:dyDescent="0.2">
      <c r="A86" s="45">
        <v>548</v>
      </c>
      <c r="B86" s="95">
        <v>548</v>
      </c>
      <c r="C86" s="57">
        <v>2100040878007</v>
      </c>
      <c r="D86" s="46">
        <v>668</v>
      </c>
      <c r="E86" s="95">
        <v>668</v>
      </c>
      <c r="F86" s="57">
        <v>2100040878016</v>
      </c>
      <c r="G86" s="58" t="s">
        <v>950</v>
      </c>
      <c r="H86" s="208">
        <v>0</v>
      </c>
      <c r="I86" s="209">
        <v>0.71899999999999997</v>
      </c>
      <c r="J86" s="210">
        <v>726.89</v>
      </c>
      <c r="K86" s="210">
        <v>3.55</v>
      </c>
      <c r="L86" s="210">
        <v>3.55</v>
      </c>
      <c r="M86" s="211">
        <v>0</v>
      </c>
      <c r="N86" s="212">
        <v>16718.41</v>
      </c>
      <c r="O86" s="212">
        <v>0.05</v>
      </c>
      <c r="P86" s="212">
        <v>0.05</v>
      </c>
    </row>
    <row r="87" spans="1:16" ht="25.5" x14ac:dyDescent="0.2">
      <c r="A87" s="45">
        <v>549</v>
      </c>
      <c r="B87" s="95">
        <v>549</v>
      </c>
      <c r="C87" s="57" t="s">
        <v>1527</v>
      </c>
      <c r="D87" s="46">
        <v>651</v>
      </c>
      <c r="E87" s="95">
        <v>651</v>
      </c>
      <c r="F87" s="57" t="s">
        <v>1528</v>
      </c>
      <c r="G87" s="58" t="s">
        <v>951</v>
      </c>
      <c r="H87" s="208">
        <v>0</v>
      </c>
      <c r="I87" s="209">
        <v>2.569</v>
      </c>
      <c r="J87" s="210">
        <v>26.09</v>
      </c>
      <c r="K87" s="210">
        <v>3.59</v>
      </c>
      <c r="L87" s="210">
        <v>3.59</v>
      </c>
      <c r="M87" s="211">
        <v>0</v>
      </c>
      <c r="N87" s="212">
        <v>956.48</v>
      </c>
      <c r="O87" s="212">
        <v>0.05</v>
      </c>
      <c r="P87" s="212">
        <v>0.05</v>
      </c>
    </row>
    <row r="88" spans="1:16" ht="12.75" x14ac:dyDescent="0.2">
      <c r="A88" s="45">
        <v>571</v>
      </c>
      <c r="B88" s="95">
        <v>571</v>
      </c>
      <c r="C88" s="57">
        <v>2100040067538</v>
      </c>
      <c r="D88" s="46">
        <v>665</v>
      </c>
      <c r="E88" s="95">
        <v>665</v>
      </c>
      <c r="F88" s="57">
        <v>2100040067529</v>
      </c>
      <c r="G88" s="58" t="s">
        <v>952</v>
      </c>
      <c r="H88" s="208">
        <v>1</v>
      </c>
      <c r="I88" s="209">
        <v>0.192</v>
      </c>
      <c r="J88" s="210">
        <v>2022.3</v>
      </c>
      <c r="K88" s="210">
        <v>1.58</v>
      </c>
      <c r="L88" s="210">
        <v>1.58</v>
      </c>
      <c r="M88" s="211">
        <v>0</v>
      </c>
      <c r="N88" s="212">
        <v>0</v>
      </c>
      <c r="O88" s="212">
        <v>0</v>
      </c>
      <c r="P88" s="212">
        <v>0</v>
      </c>
    </row>
    <row r="89" spans="1:16" ht="12.75" x14ac:dyDescent="0.2">
      <c r="A89" s="45">
        <v>572</v>
      </c>
      <c r="B89" s="95">
        <v>572</v>
      </c>
      <c r="C89" s="57">
        <v>2199989635669</v>
      </c>
      <c r="D89" s="46">
        <v>652</v>
      </c>
      <c r="E89" s="95">
        <v>652</v>
      </c>
      <c r="F89" s="57">
        <v>2189999997390</v>
      </c>
      <c r="G89" s="58" t="s">
        <v>953</v>
      </c>
      <c r="H89" s="208">
        <v>0</v>
      </c>
      <c r="I89" s="209">
        <v>3.8</v>
      </c>
      <c r="J89" s="210">
        <v>10.029999999999999</v>
      </c>
      <c r="K89" s="210">
        <v>2.54</v>
      </c>
      <c r="L89" s="210">
        <v>2.54</v>
      </c>
      <c r="M89" s="211">
        <v>0</v>
      </c>
      <c r="N89" s="212">
        <v>601.98</v>
      </c>
      <c r="O89" s="212">
        <v>0.05</v>
      </c>
      <c r="P89" s="212">
        <v>0.05</v>
      </c>
    </row>
    <row r="90" spans="1:16" ht="12.75" x14ac:dyDescent="0.2">
      <c r="A90" s="45">
        <v>574</v>
      </c>
      <c r="B90" s="95">
        <v>574</v>
      </c>
      <c r="C90" s="57">
        <v>2199989614809</v>
      </c>
      <c r="D90" s="46">
        <v>653</v>
      </c>
      <c r="E90" s="95">
        <v>653</v>
      </c>
      <c r="F90" s="57">
        <v>2199989612769</v>
      </c>
      <c r="G90" s="58" t="s">
        <v>954</v>
      </c>
      <c r="H90" s="208">
        <v>0</v>
      </c>
      <c r="I90" s="209">
        <v>3.2719999999999998</v>
      </c>
      <c r="J90" s="210">
        <v>88.6</v>
      </c>
      <c r="K90" s="210">
        <v>3.79</v>
      </c>
      <c r="L90" s="210">
        <v>3.79</v>
      </c>
      <c r="M90" s="211">
        <v>-8.5730000000000004</v>
      </c>
      <c r="N90" s="212">
        <v>5315.96</v>
      </c>
      <c r="O90" s="212">
        <v>0.05</v>
      </c>
      <c r="P90" s="212">
        <v>0.05</v>
      </c>
    </row>
    <row r="91" spans="1:16" ht="12.75" x14ac:dyDescent="0.2">
      <c r="A91" s="45">
        <v>575</v>
      </c>
      <c r="B91" s="95">
        <v>575</v>
      </c>
      <c r="C91" s="57">
        <v>2100041079171</v>
      </c>
      <c r="D91" s="46">
        <v>676</v>
      </c>
      <c r="E91" s="95">
        <v>676</v>
      </c>
      <c r="F91" s="57">
        <v>2100041079180</v>
      </c>
      <c r="G91" s="58" t="s">
        <v>955</v>
      </c>
      <c r="H91" s="208">
        <v>0</v>
      </c>
      <c r="I91" s="209">
        <v>3.5000000000000003E-2</v>
      </c>
      <c r="J91" s="210">
        <v>38.18</v>
      </c>
      <c r="K91" s="210">
        <v>1.49</v>
      </c>
      <c r="L91" s="210">
        <v>1.49</v>
      </c>
      <c r="M91" s="211">
        <v>0</v>
      </c>
      <c r="N91" s="212">
        <v>3054.61</v>
      </c>
      <c r="O91" s="212">
        <v>0.05</v>
      </c>
      <c r="P91" s="212">
        <v>0.05</v>
      </c>
    </row>
    <row r="92" spans="1:16" ht="12.75" x14ac:dyDescent="0.2">
      <c r="A92" s="45">
        <v>576</v>
      </c>
      <c r="B92" s="95">
        <v>576</v>
      </c>
      <c r="C92" s="57">
        <v>2100041416441</v>
      </c>
      <c r="D92" s="46">
        <v>773</v>
      </c>
      <c r="E92" s="95">
        <v>773</v>
      </c>
      <c r="F92" s="57">
        <v>2100041416450</v>
      </c>
      <c r="G92" s="58" t="s">
        <v>956</v>
      </c>
      <c r="H92" s="208">
        <v>1</v>
      </c>
      <c r="I92" s="209">
        <v>1.9E-2</v>
      </c>
      <c r="J92" s="210">
        <v>1776.42</v>
      </c>
      <c r="K92" s="210">
        <v>1.19</v>
      </c>
      <c r="L92" s="210">
        <v>1.19</v>
      </c>
      <c r="M92" s="211">
        <v>-0.02</v>
      </c>
      <c r="N92" s="212">
        <v>1520.96</v>
      </c>
      <c r="O92" s="212">
        <v>0.05</v>
      </c>
      <c r="P92" s="212">
        <v>0.05</v>
      </c>
    </row>
    <row r="93" spans="1:16" ht="12.75" x14ac:dyDescent="0.2">
      <c r="A93" s="45">
        <v>577</v>
      </c>
      <c r="B93" s="95">
        <v>577</v>
      </c>
      <c r="C93" s="57">
        <v>2100040719992</v>
      </c>
      <c r="D93" s="46">
        <v>661</v>
      </c>
      <c r="E93" s="95">
        <v>661</v>
      </c>
      <c r="F93" s="57">
        <v>2100040719983</v>
      </c>
      <c r="G93" s="58" t="s">
        <v>957</v>
      </c>
      <c r="H93" s="208">
        <v>0</v>
      </c>
      <c r="I93" s="209">
        <v>0</v>
      </c>
      <c r="J93" s="210">
        <v>6383.68</v>
      </c>
      <c r="K93" s="210">
        <v>1.1000000000000001</v>
      </c>
      <c r="L93" s="210">
        <v>1.1000000000000001</v>
      </c>
      <c r="M93" s="211">
        <v>0</v>
      </c>
      <c r="N93" s="212">
        <v>6383.68</v>
      </c>
      <c r="O93" s="212">
        <v>0.05</v>
      </c>
      <c r="P93" s="212">
        <v>0.05</v>
      </c>
    </row>
    <row r="94" spans="1:16" ht="12.75" x14ac:dyDescent="0.2">
      <c r="A94" s="45">
        <v>579</v>
      </c>
      <c r="B94" s="95">
        <v>579</v>
      </c>
      <c r="C94" s="57">
        <v>2100040485950</v>
      </c>
      <c r="D94" s="46">
        <v>670</v>
      </c>
      <c r="E94" s="95">
        <v>670</v>
      </c>
      <c r="F94" s="57">
        <v>2100040485940</v>
      </c>
      <c r="G94" s="58" t="s">
        <v>958</v>
      </c>
      <c r="H94" s="208">
        <v>1</v>
      </c>
      <c r="I94" s="209">
        <v>1.2E-2</v>
      </c>
      <c r="J94" s="210">
        <v>1617.31</v>
      </c>
      <c r="K94" s="210">
        <v>1.23</v>
      </c>
      <c r="L94" s="210">
        <v>1.23</v>
      </c>
      <c r="M94" s="211">
        <v>0</v>
      </c>
      <c r="N94" s="212">
        <v>0</v>
      </c>
      <c r="O94" s="212">
        <v>0</v>
      </c>
      <c r="P94" s="212">
        <v>0</v>
      </c>
    </row>
    <row r="95" spans="1:16" ht="12.75" x14ac:dyDescent="0.2">
      <c r="A95" s="45">
        <v>580</v>
      </c>
      <c r="B95" s="95">
        <v>580</v>
      </c>
      <c r="C95" s="57">
        <v>2199989641937</v>
      </c>
      <c r="D95" s="46">
        <v>650</v>
      </c>
      <c r="E95" s="95">
        <v>650</v>
      </c>
      <c r="F95" s="57">
        <v>2189999997345</v>
      </c>
      <c r="G95" s="58" t="s">
        <v>959</v>
      </c>
      <c r="H95" s="208">
        <v>0</v>
      </c>
      <c r="I95" s="209">
        <v>0</v>
      </c>
      <c r="J95" s="210">
        <v>7.9</v>
      </c>
      <c r="K95" s="210">
        <v>1.68</v>
      </c>
      <c r="L95" s="210">
        <v>1.68</v>
      </c>
      <c r="M95" s="211">
        <v>0</v>
      </c>
      <c r="N95" s="212">
        <v>869</v>
      </c>
      <c r="O95" s="212">
        <v>0.05</v>
      </c>
      <c r="P95" s="212">
        <v>0.05</v>
      </c>
    </row>
    <row r="96" spans="1:16" ht="12.75" x14ac:dyDescent="0.2">
      <c r="A96" s="45">
        <v>581</v>
      </c>
      <c r="B96" s="95">
        <v>581</v>
      </c>
      <c r="C96" s="57">
        <v>2100040609516</v>
      </c>
      <c r="D96" s="46">
        <v>662</v>
      </c>
      <c r="E96" s="95">
        <v>662</v>
      </c>
      <c r="F96" s="57">
        <v>2100040609507</v>
      </c>
      <c r="G96" s="58" t="s">
        <v>960</v>
      </c>
      <c r="H96" s="208">
        <v>1</v>
      </c>
      <c r="I96" s="209">
        <v>2.3E-2</v>
      </c>
      <c r="J96" s="210">
        <v>1755.37</v>
      </c>
      <c r="K96" s="210">
        <v>1.01</v>
      </c>
      <c r="L96" s="210">
        <v>1.01</v>
      </c>
      <c r="M96" s="211">
        <v>-2.3E-2</v>
      </c>
      <c r="N96" s="212">
        <v>1029.6199999999999</v>
      </c>
      <c r="O96" s="212">
        <v>0.05</v>
      </c>
      <c r="P96" s="212">
        <v>0.05</v>
      </c>
    </row>
    <row r="97" spans="1:16" ht="12.75" x14ac:dyDescent="0.2">
      <c r="A97" s="45">
        <v>582</v>
      </c>
      <c r="B97" s="95">
        <v>582</v>
      </c>
      <c r="C97" s="57">
        <v>2100040694060</v>
      </c>
      <c r="D97" s="46">
        <v>666</v>
      </c>
      <c r="E97" s="95">
        <v>666</v>
      </c>
      <c r="F97" s="57">
        <v>2100040694051</v>
      </c>
      <c r="G97" s="58" t="s">
        <v>961</v>
      </c>
      <c r="H97" s="208">
        <v>1</v>
      </c>
      <c r="I97" s="209">
        <v>4.3739999999999997</v>
      </c>
      <c r="J97" s="210">
        <v>1596.41</v>
      </c>
      <c r="K97" s="210">
        <v>6.04</v>
      </c>
      <c r="L97" s="210">
        <v>6.04</v>
      </c>
      <c r="M97" s="211">
        <v>-14.093</v>
      </c>
      <c r="N97" s="212">
        <v>726.77</v>
      </c>
      <c r="O97" s="212">
        <v>0.05</v>
      </c>
      <c r="P97" s="212">
        <v>0.05</v>
      </c>
    </row>
    <row r="98" spans="1:16" ht="12.75" x14ac:dyDescent="0.2">
      <c r="A98" s="45">
        <v>583</v>
      </c>
      <c r="B98" s="95">
        <v>583</v>
      </c>
      <c r="C98" s="57">
        <v>2198765146436</v>
      </c>
      <c r="D98" s="46">
        <v>659</v>
      </c>
      <c r="E98" s="95">
        <v>659</v>
      </c>
      <c r="F98" s="57">
        <v>2198765142992</v>
      </c>
      <c r="G98" s="58" t="s">
        <v>962</v>
      </c>
      <c r="H98" s="208">
        <v>0</v>
      </c>
      <c r="I98" s="209">
        <v>3.7450000000000001</v>
      </c>
      <c r="J98" s="210">
        <v>3.29</v>
      </c>
      <c r="K98" s="210">
        <v>2.14</v>
      </c>
      <c r="L98" s="210">
        <v>2.14</v>
      </c>
      <c r="M98" s="211">
        <v>0</v>
      </c>
      <c r="N98" s="212">
        <v>0</v>
      </c>
      <c r="O98" s="212">
        <v>0</v>
      </c>
      <c r="P98" s="212">
        <v>0</v>
      </c>
    </row>
    <row r="99" spans="1:16" ht="12.75" x14ac:dyDescent="0.2">
      <c r="A99" s="45">
        <v>584</v>
      </c>
      <c r="B99" s="95">
        <v>584</v>
      </c>
      <c r="C99" s="57">
        <v>2100040841771</v>
      </c>
      <c r="D99" s="46">
        <v>667</v>
      </c>
      <c r="E99" s="95">
        <v>667</v>
      </c>
      <c r="F99" s="57">
        <v>2100040841780</v>
      </c>
      <c r="G99" s="58" t="s">
        <v>963</v>
      </c>
      <c r="H99" s="208">
        <v>0</v>
      </c>
      <c r="I99" s="209">
        <v>3.7450000000000001</v>
      </c>
      <c r="J99" s="210">
        <v>35.049999999999997</v>
      </c>
      <c r="K99" s="210">
        <v>1.91</v>
      </c>
      <c r="L99" s="210">
        <v>1.91</v>
      </c>
      <c r="M99" s="211">
        <v>0</v>
      </c>
      <c r="N99" s="212">
        <v>611.83000000000004</v>
      </c>
      <c r="O99" s="212">
        <v>0.05</v>
      </c>
      <c r="P99" s="212">
        <v>0.05</v>
      </c>
    </row>
    <row r="100" spans="1:16" ht="12.75" x14ac:dyDescent="0.2">
      <c r="A100" s="45">
        <v>585</v>
      </c>
      <c r="B100" s="95">
        <v>585</v>
      </c>
      <c r="C100" s="57">
        <v>2100040960600</v>
      </c>
      <c r="D100" s="46">
        <v>684</v>
      </c>
      <c r="E100" s="95">
        <v>684</v>
      </c>
      <c r="F100" s="57">
        <v>2100040960619</v>
      </c>
      <c r="G100" s="58" t="s">
        <v>964</v>
      </c>
      <c r="H100" s="208">
        <v>0</v>
      </c>
      <c r="I100" s="209">
        <v>0</v>
      </c>
      <c r="J100" s="210">
        <v>113.58</v>
      </c>
      <c r="K100" s="210">
        <v>1.1499999999999999</v>
      </c>
      <c r="L100" s="210">
        <v>1.1499999999999999</v>
      </c>
      <c r="M100" s="211">
        <v>0</v>
      </c>
      <c r="N100" s="212">
        <v>5905.98</v>
      </c>
      <c r="O100" s="212">
        <v>0.05</v>
      </c>
      <c r="P100" s="212">
        <v>0.05</v>
      </c>
    </row>
    <row r="101" spans="1:16" ht="12.75" x14ac:dyDescent="0.2">
      <c r="A101" s="45">
        <v>586</v>
      </c>
      <c r="B101" s="95">
        <v>586</v>
      </c>
      <c r="C101" s="57">
        <v>2100040989413</v>
      </c>
      <c r="D101" s="46">
        <v>679</v>
      </c>
      <c r="E101" s="95">
        <v>679</v>
      </c>
      <c r="F101" s="57">
        <v>2100040989431</v>
      </c>
      <c r="G101" s="58" t="s">
        <v>965</v>
      </c>
      <c r="H101" s="208">
        <v>0</v>
      </c>
      <c r="I101" s="209">
        <v>0</v>
      </c>
      <c r="J101" s="210">
        <v>45.4</v>
      </c>
      <c r="K101" s="210">
        <v>1.85</v>
      </c>
      <c r="L101" s="210">
        <v>1.85</v>
      </c>
      <c r="M101" s="211">
        <v>0</v>
      </c>
      <c r="N101" s="212">
        <v>1452.88</v>
      </c>
      <c r="O101" s="212">
        <v>0.05</v>
      </c>
      <c r="P101" s="212">
        <v>0.05</v>
      </c>
    </row>
    <row r="102" spans="1:16" ht="12.75" x14ac:dyDescent="0.2">
      <c r="A102" s="45">
        <v>587</v>
      </c>
      <c r="B102" s="95">
        <v>587</v>
      </c>
      <c r="C102" s="57">
        <v>2100041090096</v>
      </c>
      <c r="D102" s="46">
        <v>685</v>
      </c>
      <c r="E102" s="95">
        <v>685</v>
      </c>
      <c r="F102" s="57">
        <v>2100041090087</v>
      </c>
      <c r="G102" s="58" t="s">
        <v>966</v>
      </c>
      <c r="H102" s="208">
        <v>0</v>
      </c>
      <c r="I102" s="209">
        <v>0</v>
      </c>
      <c r="J102" s="210">
        <v>40.36</v>
      </c>
      <c r="K102" s="210">
        <v>2.23</v>
      </c>
      <c r="L102" s="210">
        <v>2.23</v>
      </c>
      <c r="M102" s="211">
        <v>0</v>
      </c>
      <c r="N102" s="212">
        <v>3769.24</v>
      </c>
      <c r="O102" s="212">
        <v>0.05</v>
      </c>
      <c r="P102" s="212">
        <v>0.05</v>
      </c>
    </row>
    <row r="103" spans="1:16" ht="12.75" x14ac:dyDescent="0.2">
      <c r="A103" s="45">
        <v>588</v>
      </c>
      <c r="B103" s="95">
        <v>588</v>
      </c>
      <c r="C103" s="57">
        <v>2100041063650</v>
      </c>
      <c r="D103" s="46">
        <v>686</v>
      </c>
      <c r="E103" s="95">
        <v>686</v>
      </c>
      <c r="F103" s="57">
        <v>2100041063669</v>
      </c>
      <c r="G103" s="58" t="s">
        <v>967</v>
      </c>
      <c r="H103" s="208">
        <v>0</v>
      </c>
      <c r="I103" s="209">
        <v>0</v>
      </c>
      <c r="J103" s="210">
        <v>20.09</v>
      </c>
      <c r="K103" s="210">
        <v>1.52</v>
      </c>
      <c r="L103" s="210">
        <v>1.52</v>
      </c>
      <c r="M103" s="211">
        <v>0</v>
      </c>
      <c r="N103" s="212">
        <v>1339.18</v>
      </c>
      <c r="O103" s="212">
        <v>0.05</v>
      </c>
      <c r="P103" s="212">
        <v>0.05</v>
      </c>
    </row>
    <row r="104" spans="1:16" ht="12.75" x14ac:dyDescent="0.2">
      <c r="A104" s="45">
        <v>589</v>
      </c>
      <c r="B104" s="95">
        <v>589</v>
      </c>
      <c r="C104" s="57">
        <v>2100041383878</v>
      </c>
      <c r="D104" s="46">
        <v>687</v>
      </c>
      <c r="E104" s="95">
        <v>687</v>
      </c>
      <c r="F104" s="57">
        <v>2100041383887</v>
      </c>
      <c r="G104" s="58" t="s">
        <v>968</v>
      </c>
      <c r="H104" s="208">
        <v>0</v>
      </c>
      <c r="I104" s="209">
        <v>0</v>
      </c>
      <c r="J104" s="210">
        <v>12.53</v>
      </c>
      <c r="K104" s="210">
        <v>1.05</v>
      </c>
      <c r="L104" s="210">
        <v>1.05</v>
      </c>
      <c r="M104" s="211">
        <v>0</v>
      </c>
      <c r="N104" s="212">
        <v>599.49</v>
      </c>
      <c r="O104" s="212">
        <v>0.05</v>
      </c>
      <c r="P104" s="212">
        <v>0.05</v>
      </c>
    </row>
    <row r="105" spans="1:16" ht="12.75" x14ac:dyDescent="0.2">
      <c r="A105" s="45">
        <v>590</v>
      </c>
      <c r="B105" s="95">
        <v>590</v>
      </c>
      <c r="C105" s="57">
        <v>2100041200253</v>
      </c>
      <c r="D105" s="46">
        <v>649</v>
      </c>
      <c r="E105" s="95">
        <v>649</v>
      </c>
      <c r="F105" s="57">
        <v>2100041200262</v>
      </c>
      <c r="G105" s="58" t="s">
        <v>969</v>
      </c>
      <c r="H105" s="208">
        <v>0</v>
      </c>
      <c r="I105" s="209">
        <v>0</v>
      </c>
      <c r="J105" s="210">
        <v>14.66</v>
      </c>
      <c r="K105" s="210">
        <v>4.01</v>
      </c>
      <c r="L105" s="210">
        <v>4.01</v>
      </c>
      <c r="M105" s="211">
        <v>0</v>
      </c>
      <c r="N105" s="212">
        <v>1496.13</v>
      </c>
      <c r="O105" s="212">
        <v>0.05</v>
      </c>
      <c r="P105" s="212">
        <v>0.05</v>
      </c>
    </row>
    <row r="106" spans="1:16" ht="25.5" x14ac:dyDescent="0.2">
      <c r="A106" s="45">
        <v>593</v>
      </c>
      <c r="B106" s="95">
        <v>593</v>
      </c>
      <c r="C106" s="57" t="s">
        <v>1529</v>
      </c>
      <c r="D106" s="46" t="s">
        <v>789</v>
      </c>
      <c r="E106" s="95" t="s">
        <v>789</v>
      </c>
      <c r="F106" s="57" t="s">
        <v>789</v>
      </c>
      <c r="G106" s="58" t="s">
        <v>970</v>
      </c>
      <c r="H106" s="208">
        <v>2</v>
      </c>
      <c r="I106" s="209">
        <v>3.593</v>
      </c>
      <c r="J106" s="210">
        <v>17050.7</v>
      </c>
      <c r="K106" s="210">
        <v>3.46</v>
      </c>
      <c r="L106" s="210">
        <v>3.46</v>
      </c>
      <c r="M106" s="211">
        <v>0</v>
      </c>
      <c r="N106" s="212">
        <v>0</v>
      </c>
      <c r="O106" s="212">
        <v>0</v>
      </c>
      <c r="P106" s="212">
        <v>0</v>
      </c>
    </row>
    <row r="107" spans="1:16" ht="38.25" x14ac:dyDescent="0.2">
      <c r="A107" s="45">
        <v>594</v>
      </c>
      <c r="B107" s="95">
        <v>594</v>
      </c>
      <c r="C107" s="57" t="s">
        <v>1530</v>
      </c>
      <c r="D107" s="46" t="s">
        <v>789</v>
      </c>
      <c r="E107" s="95" t="s">
        <v>789</v>
      </c>
      <c r="F107" s="57" t="s">
        <v>789</v>
      </c>
      <c r="G107" s="58" t="s">
        <v>971</v>
      </c>
      <c r="H107" s="208">
        <v>1</v>
      </c>
      <c r="I107" s="209">
        <v>0.378</v>
      </c>
      <c r="J107" s="210">
        <v>2057.91</v>
      </c>
      <c r="K107" s="210">
        <v>3.15</v>
      </c>
      <c r="L107" s="210">
        <v>3.15</v>
      </c>
      <c r="M107" s="211">
        <v>0</v>
      </c>
      <c r="N107" s="212">
        <v>0</v>
      </c>
      <c r="O107" s="212">
        <v>0</v>
      </c>
      <c r="P107" s="212">
        <v>0</v>
      </c>
    </row>
    <row r="108" spans="1:16" ht="12.75" x14ac:dyDescent="0.2">
      <c r="A108" s="45">
        <v>610</v>
      </c>
      <c r="B108" s="95">
        <v>610</v>
      </c>
      <c r="C108" s="57">
        <v>2100041407749</v>
      </c>
      <c r="D108" s="46">
        <v>745</v>
      </c>
      <c r="E108" s="95">
        <v>745</v>
      </c>
      <c r="F108" s="57">
        <v>2100041407758</v>
      </c>
      <c r="G108" s="58" t="s">
        <v>972</v>
      </c>
      <c r="H108" s="208">
        <v>0</v>
      </c>
      <c r="I108" s="209">
        <v>0</v>
      </c>
      <c r="J108" s="210">
        <v>5.84</v>
      </c>
      <c r="K108" s="210">
        <v>1.95</v>
      </c>
      <c r="L108" s="210">
        <v>1.95</v>
      </c>
      <c r="M108" s="211">
        <v>0</v>
      </c>
      <c r="N108" s="212">
        <v>993.17</v>
      </c>
      <c r="O108" s="212">
        <v>0.05</v>
      </c>
      <c r="P108" s="212">
        <v>0.05</v>
      </c>
    </row>
    <row r="109" spans="1:16" ht="12.75" x14ac:dyDescent="0.2">
      <c r="A109" s="45">
        <v>612</v>
      </c>
      <c r="B109" s="95">
        <v>612</v>
      </c>
      <c r="C109" s="57">
        <v>2100041412093</v>
      </c>
      <c r="D109" s="46">
        <v>747</v>
      </c>
      <c r="E109" s="95">
        <v>747</v>
      </c>
      <c r="F109" s="57">
        <v>2100041412109</v>
      </c>
      <c r="G109" s="58" t="s">
        <v>973</v>
      </c>
      <c r="H109" s="208">
        <v>0</v>
      </c>
      <c r="I109" s="209">
        <v>0.68700000000000006</v>
      </c>
      <c r="J109" s="210">
        <v>14.3</v>
      </c>
      <c r="K109" s="210">
        <v>1.5</v>
      </c>
      <c r="L109" s="210">
        <v>1.5</v>
      </c>
      <c r="M109" s="211">
        <v>0</v>
      </c>
      <c r="N109" s="212">
        <v>629.1</v>
      </c>
      <c r="O109" s="212">
        <v>0.05</v>
      </c>
      <c r="P109" s="212">
        <v>0.05</v>
      </c>
    </row>
    <row r="110" spans="1:16" ht="12.75" x14ac:dyDescent="0.2">
      <c r="A110" s="45">
        <v>613</v>
      </c>
      <c r="B110" s="95">
        <v>613</v>
      </c>
      <c r="C110" s="57">
        <v>2100041412118</v>
      </c>
      <c r="D110" s="46">
        <v>748</v>
      </c>
      <c r="E110" s="95">
        <v>748</v>
      </c>
      <c r="F110" s="57">
        <v>2100041412127</v>
      </c>
      <c r="G110" s="58" t="s">
        <v>974</v>
      </c>
      <c r="H110" s="208">
        <v>0</v>
      </c>
      <c r="I110" s="209">
        <v>0.68899999999999995</v>
      </c>
      <c r="J110" s="210">
        <v>198.92</v>
      </c>
      <c r="K110" s="210">
        <v>1.88</v>
      </c>
      <c r="L110" s="210">
        <v>1.88</v>
      </c>
      <c r="M110" s="211">
        <v>-0.69199999999999995</v>
      </c>
      <c r="N110" s="212">
        <v>2273.66</v>
      </c>
      <c r="O110" s="212">
        <v>0.05</v>
      </c>
      <c r="P110" s="212">
        <v>0.05</v>
      </c>
    </row>
    <row r="111" spans="1:16" ht="12.75" x14ac:dyDescent="0.2">
      <c r="A111" s="45">
        <v>614</v>
      </c>
      <c r="B111" s="95">
        <v>614</v>
      </c>
      <c r="C111" s="57">
        <v>2100041412172</v>
      </c>
      <c r="D111" s="46">
        <v>749</v>
      </c>
      <c r="E111" s="95">
        <v>749</v>
      </c>
      <c r="F111" s="57">
        <v>2100041412181</v>
      </c>
      <c r="G111" s="58" t="s">
        <v>975</v>
      </c>
      <c r="H111" s="208">
        <v>0</v>
      </c>
      <c r="I111" s="209">
        <v>4.9909999999999997</v>
      </c>
      <c r="J111" s="210">
        <v>46.28</v>
      </c>
      <c r="K111" s="210">
        <v>2.25</v>
      </c>
      <c r="L111" s="210">
        <v>2.25</v>
      </c>
      <c r="M111" s="211">
        <v>0</v>
      </c>
      <c r="N111" s="212">
        <v>2105.5700000000002</v>
      </c>
      <c r="O111" s="212">
        <v>0.05</v>
      </c>
      <c r="P111" s="212">
        <v>0.05</v>
      </c>
    </row>
    <row r="112" spans="1:16" ht="12.75" x14ac:dyDescent="0.2">
      <c r="A112" s="45">
        <v>615</v>
      </c>
      <c r="B112" s="95">
        <v>615</v>
      </c>
      <c r="C112" s="57">
        <v>2100041416423</v>
      </c>
      <c r="D112" s="46">
        <v>772</v>
      </c>
      <c r="E112" s="95">
        <v>772</v>
      </c>
      <c r="F112" s="57">
        <v>2100041416432</v>
      </c>
      <c r="G112" s="58" t="s">
        <v>976</v>
      </c>
      <c r="H112" s="208">
        <v>0</v>
      </c>
      <c r="I112" s="209">
        <v>3.452</v>
      </c>
      <c r="J112" s="210">
        <v>24.58</v>
      </c>
      <c r="K112" s="210">
        <v>3.19</v>
      </c>
      <c r="L112" s="210">
        <v>3.19</v>
      </c>
      <c r="M112" s="211">
        <v>0</v>
      </c>
      <c r="N112" s="212">
        <v>1588.04</v>
      </c>
      <c r="O112" s="212">
        <v>0.05</v>
      </c>
      <c r="P112" s="212">
        <v>0.05</v>
      </c>
    </row>
    <row r="113" spans="1:16" ht="12.75" x14ac:dyDescent="0.2">
      <c r="A113" s="45">
        <v>620</v>
      </c>
      <c r="B113" s="95">
        <v>620</v>
      </c>
      <c r="C113" s="57">
        <v>2199989611348</v>
      </c>
      <c r="D113" s="46" t="s">
        <v>789</v>
      </c>
      <c r="E113" s="95" t="s">
        <v>789</v>
      </c>
      <c r="F113" s="57" t="s">
        <v>789</v>
      </c>
      <c r="G113" s="58" t="s">
        <v>977</v>
      </c>
      <c r="H113" s="208">
        <v>2</v>
      </c>
      <c r="I113" s="209">
        <v>2.286</v>
      </c>
      <c r="J113" s="210">
        <v>17366.8</v>
      </c>
      <c r="K113" s="210">
        <v>2.38</v>
      </c>
      <c r="L113" s="210">
        <v>2.38</v>
      </c>
      <c r="M113" s="211">
        <v>0</v>
      </c>
      <c r="N113" s="212">
        <v>0</v>
      </c>
      <c r="O113" s="212">
        <v>0</v>
      </c>
      <c r="P113" s="212">
        <v>0</v>
      </c>
    </row>
    <row r="114" spans="1:16" ht="12.75" x14ac:dyDescent="0.2">
      <c r="A114" s="45">
        <v>622</v>
      </c>
      <c r="B114" s="95">
        <v>622</v>
      </c>
      <c r="C114" s="57">
        <v>2199989609970</v>
      </c>
      <c r="D114" s="46" t="s">
        <v>789</v>
      </c>
      <c r="E114" s="95" t="s">
        <v>789</v>
      </c>
      <c r="F114" s="57" t="s">
        <v>789</v>
      </c>
      <c r="G114" s="58" t="s">
        <v>978</v>
      </c>
      <c r="H114" s="208">
        <v>1</v>
      </c>
      <c r="I114" s="209">
        <v>5.0220000000000002</v>
      </c>
      <c r="J114" s="210">
        <v>1741.82</v>
      </c>
      <c r="K114" s="210">
        <v>4.16</v>
      </c>
      <c r="L114" s="210">
        <v>4.16</v>
      </c>
      <c r="M114" s="211">
        <v>0</v>
      </c>
      <c r="N114" s="212">
        <v>0</v>
      </c>
      <c r="O114" s="212">
        <v>0</v>
      </c>
      <c r="P114" s="212">
        <v>0</v>
      </c>
    </row>
    <row r="115" spans="1:16" ht="25.5" x14ac:dyDescent="0.2">
      <c r="A115" s="45">
        <v>623</v>
      </c>
      <c r="B115" s="95">
        <v>623</v>
      </c>
      <c r="C115" s="57" t="s">
        <v>1531</v>
      </c>
      <c r="D115" s="46" t="s">
        <v>789</v>
      </c>
      <c r="E115" s="95" t="s">
        <v>789</v>
      </c>
      <c r="F115" s="57" t="s">
        <v>789</v>
      </c>
      <c r="G115" s="58" t="s">
        <v>979</v>
      </c>
      <c r="H115" s="208">
        <v>1</v>
      </c>
      <c r="I115" s="209">
        <v>3.5000000000000003E-2</v>
      </c>
      <c r="J115" s="210">
        <v>2422.35</v>
      </c>
      <c r="K115" s="210">
        <v>6.19</v>
      </c>
      <c r="L115" s="210">
        <v>6.19</v>
      </c>
      <c r="M115" s="211">
        <v>0</v>
      </c>
      <c r="N115" s="212">
        <v>0</v>
      </c>
      <c r="O115" s="212">
        <v>0</v>
      </c>
      <c r="P115" s="212">
        <v>0</v>
      </c>
    </row>
    <row r="116" spans="1:16" ht="12.75" x14ac:dyDescent="0.2">
      <c r="A116" s="45">
        <v>625</v>
      </c>
      <c r="B116" s="95">
        <v>625</v>
      </c>
      <c r="C116" s="57">
        <v>2100040983990</v>
      </c>
      <c r="D116" s="46">
        <v>658</v>
      </c>
      <c r="E116" s="95">
        <v>658</v>
      </c>
      <c r="F116" s="57">
        <v>2199989641360</v>
      </c>
      <c r="G116" s="58" t="s">
        <v>980</v>
      </c>
      <c r="H116" s="208">
        <v>1</v>
      </c>
      <c r="I116" s="209">
        <v>5.9779999999999998</v>
      </c>
      <c r="J116" s="210">
        <v>1585.33</v>
      </c>
      <c r="K116" s="210">
        <v>1.4</v>
      </c>
      <c r="L116" s="210">
        <v>1.4</v>
      </c>
      <c r="M116" s="211">
        <v>-5.9779999999999998</v>
      </c>
      <c r="N116" s="212">
        <v>156.47999999999999</v>
      </c>
      <c r="O116" s="212">
        <v>0.05</v>
      </c>
      <c r="P116" s="212">
        <v>0.05</v>
      </c>
    </row>
    <row r="117" spans="1:16" ht="12.75" x14ac:dyDescent="0.2">
      <c r="A117" s="45">
        <v>627</v>
      </c>
      <c r="B117" s="95">
        <v>627</v>
      </c>
      <c r="C117" s="57">
        <v>2100041072798</v>
      </c>
      <c r="D117" s="46">
        <v>646</v>
      </c>
      <c r="E117" s="95">
        <v>646</v>
      </c>
      <c r="F117" s="57">
        <v>2100041072803</v>
      </c>
      <c r="G117" s="58" t="s">
        <v>981</v>
      </c>
      <c r="H117" s="208">
        <v>1</v>
      </c>
      <c r="I117" s="209">
        <v>7.8E-2</v>
      </c>
      <c r="J117" s="210">
        <v>1587.44</v>
      </c>
      <c r="K117" s="210">
        <v>1.02</v>
      </c>
      <c r="L117" s="210">
        <v>1.02</v>
      </c>
      <c r="M117" s="211">
        <v>-7.8E-2</v>
      </c>
      <c r="N117" s="212">
        <v>735.01</v>
      </c>
      <c r="O117" s="212">
        <v>0.05</v>
      </c>
      <c r="P117" s="212">
        <v>0.05</v>
      </c>
    </row>
    <row r="118" spans="1:16" ht="12.75" x14ac:dyDescent="0.2">
      <c r="A118" s="45">
        <v>628</v>
      </c>
      <c r="B118" s="95">
        <v>628</v>
      </c>
      <c r="C118" s="57">
        <v>2100041078805</v>
      </c>
      <c r="D118" s="46">
        <v>645</v>
      </c>
      <c r="E118" s="95">
        <v>645</v>
      </c>
      <c r="F118" s="57">
        <v>2100041078814</v>
      </c>
      <c r="G118" s="58" t="s">
        <v>982</v>
      </c>
      <c r="H118" s="208">
        <v>0</v>
      </c>
      <c r="I118" s="209">
        <v>0.498</v>
      </c>
      <c r="J118" s="210">
        <v>597.87</v>
      </c>
      <c r="K118" s="210">
        <v>1.1399999999999999</v>
      </c>
      <c r="L118" s="210">
        <v>1.1399999999999999</v>
      </c>
      <c r="M118" s="211">
        <v>-0.56399999999999995</v>
      </c>
      <c r="N118" s="212">
        <v>619.51</v>
      </c>
      <c r="O118" s="212">
        <v>0.05</v>
      </c>
      <c r="P118" s="212">
        <v>0.05</v>
      </c>
    </row>
    <row r="119" spans="1:16" ht="12.75" x14ac:dyDescent="0.2">
      <c r="A119" s="45">
        <v>629</v>
      </c>
      <c r="B119" s="95">
        <v>629</v>
      </c>
      <c r="C119" s="57">
        <v>2100041089700</v>
      </c>
      <c r="D119" s="46">
        <v>644</v>
      </c>
      <c r="E119" s="95">
        <v>644</v>
      </c>
      <c r="F119" s="57">
        <v>2100041089685</v>
      </c>
      <c r="G119" s="58" t="s">
        <v>983</v>
      </c>
      <c r="H119" s="208">
        <v>0</v>
      </c>
      <c r="I119" s="209">
        <v>1.9E-2</v>
      </c>
      <c r="J119" s="210">
        <v>821.03</v>
      </c>
      <c r="K119" s="210">
        <v>0.93</v>
      </c>
      <c r="L119" s="210">
        <v>0.93</v>
      </c>
      <c r="M119" s="211">
        <v>-1.9E-2</v>
      </c>
      <c r="N119" s="212">
        <v>850.74</v>
      </c>
      <c r="O119" s="212">
        <v>0.05</v>
      </c>
      <c r="P119" s="212">
        <v>0.05</v>
      </c>
    </row>
    <row r="120" spans="1:16" ht="12.75" x14ac:dyDescent="0.2">
      <c r="A120" s="45">
        <v>631</v>
      </c>
      <c r="B120" s="95">
        <v>631</v>
      </c>
      <c r="C120" s="57">
        <v>2100041080121</v>
      </c>
      <c r="D120" s="46">
        <v>643</v>
      </c>
      <c r="E120" s="95">
        <v>643</v>
      </c>
      <c r="F120" s="57">
        <v>2100041080130</v>
      </c>
      <c r="G120" s="58" t="s">
        <v>984</v>
      </c>
      <c r="H120" s="208">
        <v>0</v>
      </c>
      <c r="I120" s="209">
        <v>1.8320000000000001</v>
      </c>
      <c r="J120" s="210">
        <v>18.79</v>
      </c>
      <c r="K120" s="210">
        <v>2.21</v>
      </c>
      <c r="L120" s="210">
        <v>2.21</v>
      </c>
      <c r="M120" s="211">
        <v>0</v>
      </c>
      <c r="N120" s="212">
        <v>939.34</v>
      </c>
      <c r="O120" s="212">
        <v>0.05</v>
      </c>
      <c r="P120" s="212">
        <v>0.05</v>
      </c>
    </row>
    <row r="121" spans="1:16" ht="12.75" x14ac:dyDescent="0.2">
      <c r="A121" s="45">
        <v>632</v>
      </c>
      <c r="B121" s="95">
        <v>632</v>
      </c>
      <c r="C121" s="57">
        <v>2100041080140</v>
      </c>
      <c r="D121" s="46">
        <v>642</v>
      </c>
      <c r="E121" s="95">
        <v>642</v>
      </c>
      <c r="F121" s="57">
        <v>2100041080177</v>
      </c>
      <c r="G121" s="58" t="s">
        <v>985</v>
      </c>
      <c r="H121" s="208">
        <v>0</v>
      </c>
      <c r="I121" s="209">
        <v>1.825</v>
      </c>
      <c r="J121" s="210">
        <v>19.059999999999999</v>
      </c>
      <c r="K121" s="210">
        <v>1.95</v>
      </c>
      <c r="L121" s="210">
        <v>1.95</v>
      </c>
      <c r="M121" s="211">
        <v>0</v>
      </c>
      <c r="N121" s="212">
        <v>953.11</v>
      </c>
      <c r="O121" s="212">
        <v>0.05</v>
      </c>
      <c r="P121" s="212">
        <v>0.05</v>
      </c>
    </row>
    <row r="122" spans="1:16" ht="12.75" x14ac:dyDescent="0.2">
      <c r="A122" s="45">
        <v>634</v>
      </c>
      <c r="B122" s="95">
        <v>634</v>
      </c>
      <c r="C122" s="57">
        <v>2100041495912</v>
      </c>
      <c r="D122" s="46">
        <v>922</v>
      </c>
      <c r="E122" s="95">
        <v>922</v>
      </c>
      <c r="F122" s="57">
        <v>2100041495921</v>
      </c>
      <c r="G122" s="58" t="s">
        <v>986</v>
      </c>
      <c r="H122" s="208">
        <v>0</v>
      </c>
      <c r="I122" s="209">
        <v>0</v>
      </c>
      <c r="J122" s="210">
        <v>220.73</v>
      </c>
      <c r="K122" s="210">
        <v>1.32</v>
      </c>
      <c r="L122" s="210">
        <v>1.32</v>
      </c>
      <c r="M122" s="211">
        <v>0</v>
      </c>
      <c r="N122" s="212">
        <v>7247.89</v>
      </c>
      <c r="O122" s="212">
        <v>0.05</v>
      </c>
      <c r="P122" s="212">
        <v>0.05</v>
      </c>
    </row>
    <row r="123" spans="1:16" ht="12.75" x14ac:dyDescent="0.2">
      <c r="A123" s="45">
        <v>635</v>
      </c>
      <c r="B123" s="95">
        <v>635</v>
      </c>
      <c r="C123" s="57">
        <v>2100041611942</v>
      </c>
      <c r="D123" s="213">
        <v>695</v>
      </c>
      <c r="E123" s="95">
        <v>695</v>
      </c>
      <c r="F123" s="57">
        <v>2100041611951</v>
      </c>
      <c r="G123" s="58" t="s">
        <v>987</v>
      </c>
      <c r="H123" s="208">
        <v>1</v>
      </c>
      <c r="I123" s="209">
        <v>0</v>
      </c>
      <c r="J123" s="210">
        <v>1696.98</v>
      </c>
      <c r="K123" s="210">
        <v>1.1000000000000001</v>
      </c>
      <c r="L123" s="210">
        <v>1.1000000000000001</v>
      </c>
      <c r="M123" s="211">
        <v>0</v>
      </c>
      <c r="N123" s="212">
        <v>133.33000000000001</v>
      </c>
      <c r="O123" s="212">
        <v>0.05</v>
      </c>
      <c r="P123" s="212">
        <v>0.05</v>
      </c>
    </row>
    <row r="124" spans="1:16" ht="12.75" x14ac:dyDescent="0.2">
      <c r="A124" s="45">
        <v>671</v>
      </c>
      <c r="B124" s="95">
        <v>671</v>
      </c>
      <c r="C124" s="57">
        <v>2100041495940</v>
      </c>
      <c r="D124" s="46">
        <v>921</v>
      </c>
      <c r="E124" s="95">
        <v>921</v>
      </c>
      <c r="F124" s="57">
        <v>2100041495959</v>
      </c>
      <c r="G124" s="58" t="s">
        <v>988</v>
      </c>
      <c r="H124" s="208">
        <v>0</v>
      </c>
      <c r="I124" s="209">
        <v>0</v>
      </c>
      <c r="J124" s="210">
        <v>254.77</v>
      </c>
      <c r="K124" s="210">
        <v>1.31</v>
      </c>
      <c r="L124" s="210">
        <v>1.31</v>
      </c>
      <c r="M124" s="211">
        <v>0</v>
      </c>
      <c r="N124" s="212">
        <v>8099.4</v>
      </c>
      <c r="O124" s="212">
        <v>0.05</v>
      </c>
      <c r="P124" s="212">
        <v>0.05</v>
      </c>
    </row>
    <row r="125" spans="1:16" ht="12.75" x14ac:dyDescent="0.2">
      <c r="A125" s="45">
        <v>672</v>
      </c>
      <c r="B125" s="95">
        <v>672</v>
      </c>
      <c r="C125" s="57">
        <v>2100041611960</v>
      </c>
      <c r="D125" s="46">
        <v>696</v>
      </c>
      <c r="E125" s="95">
        <v>696</v>
      </c>
      <c r="F125" s="57">
        <v>2100041611970</v>
      </c>
      <c r="G125" s="58" t="s">
        <v>989</v>
      </c>
      <c r="H125" s="208">
        <v>0</v>
      </c>
      <c r="I125" s="209">
        <v>0</v>
      </c>
      <c r="J125" s="210">
        <v>167.72</v>
      </c>
      <c r="K125" s="210">
        <v>1.01</v>
      </c>
      <c r="L125" s="210">
        <v>1.01</v>
      </c>
      <c r="M125" s="211">
        <v>0</v>
      </c>
      <c r="N125" s="212">
        <v>167.72</v>
      </c>
      <c r="O125" s="212">
        <v>0.05</v>
      </c>
      <c r="P125" s="212">
        <v>0.05</v>
      </c>
    </row>
    <row r="126" spans="1:16" ht="12.75" x14ac:dyDescent="0.2">
      <c r="A126" s="45">
        <v>680</v>
      </c>
      <c r="B126" s="95">
        <v>680</v>
      </c>
      <c r="C126" s="57">
        <v>2100041526631</v>
      </c>
      <c r="D126" s="46">
        <v>990</v>
      </c>
      <c r="E126" s="95">
        <v>990</v>
      </c>
      <c r="F126" s="57">
        <v>2100041526640</v>
      </c>
      <c r="G126" s="58" t="s">
        <v>990</v>
      </c>
      <c r="H126" s="208">
        <v>0</v>
      </c>
      <c r="I126" s="209">
        <v>2.569</v>
      </c>
      <c r="J126" s="210">
        <v>23.06</v>
      </c>
      <c r="K126" s="210">
        <v>3.55</v>
      </c>
      <c r="L126" s="210">
        <v>3.55</v>
      </c>
      <c r="M126" s="211">
        <v>0</v>
      </c>
      <c r="N126" s="212">
        <v>961.77</v>
      </c>
      <c r="O126" s="212">
        <v>0.05</v>
      </c>
      <c r="P126" s="212">
        <v>0.05</v>
      </c>
    </row>
    <row r="127" spans="1:16" ht="12.75" x14ac:dyDescent="0.2">
      <c r="A127" s="45">
        <v>681</v>
      </c>
      <c r="B127" s="95">
        <v>681</v>
      </c>
      <c r="C127" s="57">
        <v>2100041539170</v>
      </c>
      <c r="D127" s="46">
        <v>991</v>
      </c>
      <c r="E127" s="95">
        <v>991</v>
      </c>
      <c r="F127" s="57">
        <v>2100041539180</v>
      </c>
      <c r="G127" s="58" t="s">
        <v>991</v>
      </c>
      <c r="H127" s="208">
        <v>0</v>
      </c>
      <c r="I127" s="209">
        <v>3.2879999999999998</v>
      </c>
      <c r="J127" s="210">
        <v>30.8</v>
      </c>
      <c r="K127" s="210">
        <v>3.75</v>
      </c>
      <c r="L127" s="210">
        <v>3.75</v>
      </c>
      <c r="M127" s="211">
        <v>-8.6120000000000001</v>
      </c>
      <c r="N127" s="212">
        <v>616.08000000000004</v>
      </c>
      <c r="O127" s="212">
        <v>0.05</v>
      </c>
      <c r="P127" s="212">
        <v>0.05</v>
      </c>
    </row>
    <row r="128" spans="1:16" ht="12.75" x14ac:dyDescent="0.2">
      <c r="A128" s="45">
        <v>682</v>
      </c>
      <c r="B128" s="95">
        <v>682</v>
      </c>
      <c r="C128" s="57">
        <v>2100041620352</v>
      </c>
      <c r="D128" s="46" t="s">
        <v>868</v>
      </c>
      <c r="E128" s="95">
        <v>992</v>
      </c>
      <c r="F128" s="57">
        <v>2100041620361</v>
      </c>
      <c r="G128" s="58" t="s">
        <v>992</v>
      </c>
      <c r="H128" s="208">
        <v>1</v>
      </c>
      <c r="I128" s="209">
        <v>1.9E-2</v>
      </c>
      <c r="J128" s="210">
        <v>1614.61</v>
      </c>
      <c r="K128" s="210">
        <v>1.89</v>
      </c>
      <c r="L128" s="210">
        <v>1.89</v>
      </c>
      <c r="M128" s="211">
        <v>0</v>
      </c>
      <c r="N128" s="212">
        <v>8116.35</v>
      </c>
      <c r="O128" s="212">
        <v>0.05</v>
      </c>
      <c r="P128" s="212">
        <v>0.05</v>
      </c>
    </row>
    <row r="129" spans="1:16" ht="25.5" x14ac:dyDescent="0.2">
      <c r="A129" s="45">
        <v>688</v>
      </c>
      <c r="B129" s="95">
        <v>688</v>
      </c>
      <c r="C129" s="57" t="s">
        <v>1532</v>
      </c>
      <c r="D129" s="46" t="s">
        <v>789</v>
      </c>
      <c r="E129" s="95" t="s">
        <v>789</v>
      </c>
      <c r="F129" s="57"/>
      <c r="G129" s="58" t="s">
        <v>993</v>
      </c>
      <c r="H129" s="208">
        <v>2</v>
      </c>
      <c r="I129" s="209">
        <v>8.8999999999999996E-2</v>
      </c>
      <c r="J129" s="210">
        <v>22862.06</v>
      </c>
      <c r="K129" s="210">
        <v>2.95</v>
      </c>
      <c r="L129" s="210">
        <v>2.95</v>
      </c>
      <c r="M129" s="211">
        <v>0</v>
      </c>
      <c r="N129" s="212">
        <v>0</v>
      </c>
      <c r="O129" s="212">
        <v>0</v>
      </c>
      <c r="P129" s="212">
        <v>0</v>
      </c>
    </row>
    <row r="130" spans="1:16" ht="12.75" x14ac:dyDescent="0.2">
      <c r="A130" s="45">
        <v>689</v>
      </c>
      <c r="B130" s="95">
        <v>689</v>
      </c>
      <c r="C130" s="57">
        <v>2100041611915</v>
      </c>
      <c r="D130" s="46">
        <v>690</v>
      </c>
      <c r="E130" s="95">
        <v>690</v>
      </c>
      <c r="F130" s="57">
        <v>2100041611924</v>
      </c>
      <c r="G130" s="58" t="s">
        <v>994</v>
      </c>
      <c r="H130" s="208">
        <v>0</v>
      </c>
      <c r="I130" s="209">
        <v>0</v>
      </c>
      <c r="J130" s="210">
        <v>6.29</v>
      </c>
      <c r="K130" s="210">
        <v>1.07</v>
      </c>
      <c r="L130" s="210">
        <v>1.07</v>
      </c>
      <c r="M130" s="211">
        <v>0</v>
      </c>
      <c r="N130" s="212">
        <v>176.1</v>
      </c>
      <c r="O130" s="212">
        <v>0.05</v>
      </c>
      <c r="P130" s="212">
        <v>0.05</v>
      </c>
    </row>
    <row r="131" spans="1:16" ht="12.75" x14ac:dyDescent="0.2">
      <c r="A131" s="45">
        <v>750</v>
      </c>
      <c r="B131" s="95">
        <v>750</v>
      </c>
      <c r="C131" s="57">
        <v>2100041422668</v>
      </c>
      <c r="D131" s="46">
        <v>779</v>
      </c>
      <c r="E131" s="95">
        <v>779</v>
      </c>
      <c r="F131" s="57">
        <v>2100041422677</v>
      </c>
      <c r="G131" s="58" t="s">
        <v>995</v>
      </c>
      <c r="H131" s="208">
        <v>0</v>
      </c>
      <c r="I131" s="209">
        <v>1E-3</v>
      </c>
      <c r="J131" s="210">
        <v>746.86</v>
      </c>
      <c r="K131" s="210">
        <v>1.29</v>
      </c>
      <c r="L131" s="210">
        <v>1.29</v>
      </c>
      <c r="M131" s="211">
        <v>0</v>
      </c>
      <c r="N131" s="212">
        <v>90369.51</v>
      </c>
      <c r="O131" s="212">
        <v>0.05</v>
      </c>
      <c r="P131" s="212">
        <v>0.05</v>
      </c>
    </row>
    <row r="132" spans="1:16" ht="25.5" x14ac:dyDescent="0.2">
      <c r="A132" s="45">
        <v>751</v>
      </c>
      <c r="B132" s="95">
        <v>751</v>
      </c>
      <c r="C132" s="57" t="s">
        <v>1533</v>
      </c>
      <c r="D132" s="46" t="s">
        <v>789</v>
      </c>
      <c r="E132" s="95" t="s">
        <v>789</v>
      </c>
      <c r="F132" s="57" t="s">
        <v>789</v>
      </c>
      <c r="G132" s="58" t="s">
        <v>996</v>
      </c>
      <c r="H132" s="208">
        <v>4</v>
      </c>
      <c r="I132" s="209">
        <v>0</v>
      </c>
      <c r="J132" s="210">
        <v>124838.97</v>
      </c>
      <c r="K132" s="210">
        <v>0.88</v>
      </c>
      <c r="L132" s="210">
        <v>0.88</v>
      </c>
      <c r="M132" s="211">
        <v>0</v>
      </c>
      <c r="N132" s="212">
        <v>0</v>
      </c>
      <c r="O132" s="212">
        <v>0</v>
      </c>
      <c r="P132" s="212">
        <v>0</v>
      </c>
    </row>
    <row r="133" spans="1:16" ht="12.75" x14ac:dyDescent="0.2">
      <c r="A133" s="45">
        <v>752</v>
      </c>
      <c r="B133" s="95">
        <v>752</v>
      </c>
      <c r="C133" s="57">
        <v>2100041612468</v>
      </c>
      <c r="D133" s="46">
        <v>428</v>
      </c>
      <c r="E133" s="95">
        <v>428</v>
      </c>
      <c r="F133" s="57">
        <v>2100041612477</v>
      </c>
      <c r="G133" s="58" t="s">
        <v>997</v>
      </c>
      <c r="H133" s="208">
        <v>0</v>
      </c>
      <c r="I133" s="209">
        <v>0</v>
      </c>
      <c r="J133" s="210">
        <v>2.25</v>
      </c>
      <c r="K133" s="210">
        <v>3.98</v>
      </c>
      <c r="L133" s="210">
        <v>3.98</v>
      </c>
      <c r="M133" s="211">
        <v>0</v>
      </c>
      <c r="N133" s="212">
        <v>1354.51</v>
      </c>
      <c r="O133" s="212">
        <v>0.05</v>
      </c>
      <c r="P133" s="212">
        <v>0.05</v>
      </c>
    </row>
    <row r="134" spans="1:16" ht="12.75" x14ac:dyDescent="0.2">
      <c r="A134" s="45">
        <v>760</v>
      </c>
      <c r="B134" s="95">
        <v>760</v>
      </c>
      <c r="C134" s="57">
        <v>2100041324775</v>
      </c>
      <c r="D134" s="46" t="s">
        <v>789</v>
      </c>
      <c r="E134" s="95" t="s">
        <v>789</v>
      </c>
      <c r="F134" s="57" t="s">
        <v>789</v>
      </c>
      <c r="G134" s="58" t="s">
        <v>998</v>
      </c>
      <c r="H134" s="208">
        <v>1</v>
      </c>
      <c r="I134" s="209">
        <v>3.5000000000000003E-2</v>
      </c>
      <c r="J134" s="210">
        <v>4484.03</v>
      </c>
      <c r="K134" s="210">
        <v>1.41</v>
      </c>
      <c r="L134" s="210">
        <v>1.41</v>
      </c>
      <c r="M134" s="211">
        <v>0</v>
      </c>
      <c r="N134" s="212">
        <v>0</v>
      </c>
      <c r="O134" s="212">
        <v>0</v>
      </c>
      <c r="P134" s="212">
        <v>0</v>
      </c>
    </row>
    <row r="135" spans="1:16" ht="12.75" x14ac:dyDescent="0.2">
      <c r="A135" s="45">
        <v>761</v>
      </c>
      <c r="B135" s="95">
        <v>761</v>
      </c>
      <c r="C135" s="57">
        <v>2100041490037</v>
      </c>
      <c r="D135" s="46">
        <v>789</v>
      </c>
      <c r="E135" s="95">
        <v>789</v>
      </c>
      <c r="F135" s="57">
        <v>2100041490046</v>
      </c>
      <c r="G135" s="58" t="s">
        <v>999</v>
      </c>
      <c r="H135" s="208">
        <v>0</v>
      </c>
      <c r="I135" s="209">
        <v>0.496</v>
      </c>
      <c r="J135" s="210">
        <v>12</v>
      </c>
      <c r="K135" s="210">
        <v>2.02</v>
      </c>
      <c r="L135" s="210">
        <v>2.02</v>
      </c>
      <c r="M135" s="211">
        <v>-0.496</v>
      </c>
      <c r="N135" s="212">
        <v>960.25</v>
      </c>
      <c r="O135" s="212">
        <v>0.05</v>
      </c>
      <c r="P135" s="212">
        <v>0.05</v>
      </c>
    </row>
    <row r="136" spans="1:16" ht="12.75" x14ac:dyDescent="0.2">
      <c r="A136" s="45">
        <v>762</v>
      </c>
      <c r="B136" s="95">
        <v>762</v>
      </c>
      <c r="C136" s="57">
        <v>2100041418350</v>
      </c>
      <c r="D136" s="46">
        <v>774</v>
      </c>
      <c r="E136" s="95">
        <v>774</v>
      </c>
      <c r="F136" s="57">
        <v>2100041418360</v>
      </c>
      <c r="G136" s="58" t="s">
        <v>1000</v>
      </c>
      <c r="H136" s="208">
        <v>0</v>
      </c>
      <c r="I136" s="209">
        <v>2.2040000000000002</v>
      </c>
      <c r="J136" s="210">
        <v>69.97</v>
      </c>
      <c r="K136" s="210">
        <v>1.19</v>
      </c>
      <c r="L136" s="210">
        <v>1.19</v>
      </c>
      <c r="M136" s="211">
        <v>0</v>
      </c>
      <c r="N136" s="212">
        <v>2425.87</v>
      </c>
      <c r="O136" s="212">
        <v>0.05</v>
      </c>
      <c r="P136" s="212">
        <v>0.05</v>
      </c>
    </row>
    <row r="137" spans="1:16" ht="12.75" x14ac:dyDescent="0.2">
      <c r="A137" s="45">
        <v>763</v>
      </c>
      <c r="B137" s="95">
        <v>763</v>
      </c>
      <c r="C137" s="57">
        <v>2100041438659</v>
      </c>
      <c r="D137" s="46">
        <v>775</v>
      </c>
      <c r="E137" s="95">
        <v>775</v>
      </c>
      <c r="F137" s="57">
        <v>2100041438668</v>
      </c>
      <c r="G137" s="58" t="s">
        <v>1001</v>
      </c>
      <c r="H137" s="208">
        <v>0</v>
      </c>
      <c r="I137" s="209">
        <v>1.9E-2</v>
      </c>
      <c r="J137" s="210">
        <v>12.44</v>
      </c>
      <c r="K137" s="210">
        <v>1.34</v>
      </c>
      <c r="L137" s="210">
        <v>1.34</v>
      </c>
      <c r="M137" s="211">
        <v>0</v>
      </c>
      <c r="N137" s="212">
        <v>343.8</v>
      </c>
      <c r="O137" s="212">
        <v>0.05</v>
      </c>
      <c r="P137" s="212">
        <v>0.05</v>
      </c>
    </row>
    <row r="138" spans="1:16" ht="12.75" x14ac:dyDescent="0.2">
      <c r="A138" s="45">
        <v>764</v>
      </c>
      <c r="B138" s="95">
        <v>764</v>
      </c>
      <c r="C138" s="57">
        <v>2100041444801</v>
      </c>
      <c r="D138" s="46">
        <v>776</v>
      </c>
      <c r="E138" s="95">
        <v>776</v>
      </c>
      <c r="F138" s="57">
        <v>2100041444810</v>
      </c>
      <c r="G138" s="58" t="s">
        <v>1002</v>
      </c>
      <c r="H138" s="208">
        <v>0</v>
      </c>
      <c r="I138" s="209">
        <v>2.1869999999999998</v>
      </c>
      <c r="J138" s="210">
        <v>18.02</v>
      </c>
      <c r="K138" s="210">
        <v>1.3</v>
      </c>
      <c r="L138" s="210">
        <v>1.3</v>
      </c>
      <c r="M138" s="211">
        <v>-2.1869999999999998</v>
      </c>
      <c r="N138" s="212">
        <v>1084.31</v>
      </c>
      <c r="O138" s="212">
        <v>0.05</v>
      </c>
      <c r="P138" s="212">
        <v>0.05</v>
      </c>
    </row>
    <row r="139" spans="1:16" ht="12.75" x14ac:dyDescent="0.2">
      <c r="A139" s="45">
        <v>765</v>
      </c>
      <c r="B139" s="95">
        <v>765</v>
      </c>
      <c r="C139" s="57">
        <v>2100041445958</v>
      </c>
      <c r="D139" s="46">
        <v>777</v>
      </c>
      <c r="E139" s="95">
        <v>777</v>
      </c>
      <c r="F139" s="57">
        <v>2100041445967</v>
      </c>
      <c r="G139" s="58" t="s">
        <v>1003</v>
      </c>
      <c r="H139" s="208">
        <v>0</v>
      </c>
      <c r="I139" s="209">
        <v>2.4E-2</v>
      </c>
      <c r="J139" s="210">
        <v>52.42</v>
      </c>
      <c r="K139" s="210">
        <v>1.03</v>
      </c>
      <c r="L139" s="210">
        <v>1.03</v>
      </c>
      <c r="M139" s="211">
        <v>0</v>
      </c>
      <c r="N139" s="212">
        <v>1656.36</v>
      </c>
      <c r="O139" s="212">
        <v>0.05</v>
      </c>
      <c r="P139" s="212">
        <v>0.05</v>
      </c>
    </row>
    <row r="140" spans="1:16" ht="25.5" x14ac:dyDescent="0.2">
      <c r="A140" s="45">
        <v>880</v>
      </c>
      <c r="B140" s="95">
        <v>880</v>
      </c>
      <c r="C140" s="57" t="s">
        <v>1534</v>
      </c>
      <c r="D140" s="46">
        <v>601</v>
      </c>
      <c r="E140" s="95">
        <v>601</v>
      </c>
      <c r="F140" s="57">
        <v>2189999998739</v>
      </c>
      <c r="G140" s="58" t="s">
        <v>1004</v>
      </c>
      <c r="H140" s="208">
        <v>4</v>
      </c>
      <c r="I140" s="209">
        <v>0</v>
      </c>
      <c r="J140" s="210">
        <v>93334.09</v>
      </c>
      <c r="K140" s="210">
        <v>2.0699999999999998</v>
      </c>
      <c r="L140" s="210">
        <v>2.0699999999999998</v>
      </c>
      <c r="M140" s="211">
        <v>0</v>
      </c>
      <c r="N140" s="212">
        <v>0</v>
      </c>
      <c r="O140" s="212">
        <v>0.05</v>
      </c>
      <c r="P140" s="212">
        <v>0.05</v>
      </c>
    </row>
    <row r="141" spans="1:16" ht="12.75" x14ac:dyDescent="0.2">
      <c r="A141" s="45">
        <v>882</v>
      </c>
      <c r="B141" s="95">
        <v>882</v>
      </c>
      <c r="C141" s="57">
        <v>2100041103391</v>
      </c>
      <c r="D141" s="46">
        <v>790</v>
      </c>
      <c r="E141" s="95">
        <v>790</v>
      </c>
      <c r="F141" s="57">
        <v>2100041103407</v>
      </c>
      <c r="G141" s="58" t="s">
        <v>1005</v>
      </c>
      <c r="H141" s="208">
        <v>0</v>
      </c>
      <c r="I141" s="209">
        <v>0.189</v>
      </c>
      <c r="J141" s="210">
        <v>550.98</v>
      </c>
      <c r="K141" s="210">
        <v>1.1599999999999999</v>
      </c>
      <c r="L141" s="210">
        <v>1.1599999999999999</v>
      </c>
      <c r="M141" s="211">
        <v>-0.23200000000000001</v>
      </c>
      <c r="N141" s="212">
        <v>623.4</v>
      </c>
      <c r="O141" s="212">
        <v>0.05</v>
      </c>
      <c r="P141" s="212">
        <v>0.05</v>
      </c>
    </row>
    <row r="142" spans="1:16" ht="12.75" x14ac:dyDescent="0.2">
      <c r="A142" s="45">
        <v>883</v>
      </c>
      <c r="B142" s="95">
        <v>883</v>
      </c>
      <c r="C142" s="57">
        <v>2100041105593</v>
      </c>
      <c r="D142" s="46">
        <v>940</v>
      </c>
      <c r="E142" s="95">
        <v>940</v>
      </c>
      <c r="F142" s="57">
        <v>2100041105609</v>
      </c>
      <c r="G142" s="58" t="s">
        <v>1006</v>
      </c>
      <c r="H142" s="208">
        <v>0</v>
      </c>
      <c r="I142" s="209">
        <v>3.7669999999999999</v>
      </c>
      <c r="J142" s="210">
        <v>16.78</v>
      </c>
      <c r="K142" s="210">
        <v>1.1499999999999999</v>
      </c>
      <c r="L142" s="210">
        <v>1.1499999999999999</v>
      </c>
      <c r="M142" s="211">
        <v>0</v>
      </c>
      <c r="N142" s="212">
        <v>2397.1</v>
      </c>
      <c r="O142" s="212">
        <v>0.05</v>
      </c>
      <c r="P142" s="212">
        <v>0.05</v>
      </c>
    </row>
    <row r="143" spans="1:16" ht="12.75" x14ac:dyDescent="0.2">
      <c r="A143" s="45">
        <v>884</v>
      </c>
      <c r="B143" s="95">
        <v>884</v>
      </c>
      <c r="C143" s="57">
        <v>2100041113229</v>
      </c>
      <c r="D143" s="46">
        <v>791</v>
      </c>
      <c r="E143" s="95">
        <v>791</v>
      </c>
      <c r="F143" s="57">
        <v>2100041113247</v>
      </c>
      <c r="G143" s="58" t="s">
        <v>1007</v>
      </c>
      <c r="H143" s="208">
        <v>0</v>
      </c>
      <c r="I143" s="209">
        <v>3.173</v>
      </c>
      <c r="J143" s="210">
        <v>7.54</v>
      </c>
      <c r="K143" s="210">
        <v>1.38</v>
      </c>
      <c r="L143" s="210">
        <v>1.38</v>
      </c>
      <c r="M143" s="211">
        <v>0</v>
      </c>
      <c r="N143" s="212">
        <v>667.23</v>
      </c>
      <c r="O143" s="212">
        <v>0.05</v>
      </c>
      <c r="P143" s="212">
        <v>0.05</v>
      </c>
    </row>
    <row r="144" spans="1:16" ht="12.75" x14ac:dyDescent="0.2">
      <c r="A144" s="45">
        <v>885</v>
      </c>
      <c r="B144" s="95">
        <v>885</v>
      </c>
      <c r="C144" s="57">
        <v>2100041113326</v>
      </c>
      <c r="D144" s="46">
        <v>792</v>
      </c>
      <c r="E144" s="95">
        <v>792</v>
      </c>
      <c r="F144" s="57">
        <v>2100041113335</v>
      </c>
      <c r="G144" s="58" t="s">
        <v>1008</v>
      </c>
      <c r="H144" s="208">
        <v>0</v>
      </c>
      <c r="I144" s="209">
        <v>3.0830000000000002</v>
      </c>
      <c r="J144" s="210">
        <v>3.87</v>
      </c>
      <c r="K144" s="210">
        <v>3.33</v>
      </c>
      <c r="L144" s="210">
        <v>3.33</v>
      </c>
      <c r="M144" s="211">
        <v>0</v>
      </c>
      <c r="N144" s="212">
        <v>881.24</v>
      </c>
      <c r="O144" s="212">
        <v>0.05</v>
      </c>
      <c r="P144" s="212">
        <v>0.05</v>
      </c>
    </row>
    <row r="145" spans="1:16" ht="12.75" x14ac:dyDescent="0.2">
      <c r="A145" s="45">
        <v>886</v>
      </c>
      <c r="B145" s="95">
        <v>886</v>
      </c>
      <c r="C145" s="57">
        <v>2100041115787</v>
      </c>
      <c r="D145" s="46">
        <v>793</v>
      </c>
      <c r="E145" s="95">
        <v>793</v>
      </c>
      <c r="F145" s="57">
        <v>2100041115796</v>
      </c>
      <c r="G145" s="58" t="s">
        <v>1009</v>
      </c>
      <c r="H145" s="208">
        <v>0</v>
      </c>
      <c r="I145" s="209">
        <v>4.351</v>
      </c>
      <c r="J145" s="210">
        <v>11.79</v>
      </c>
      <c r="K145" s="210">
        <v>6.17</v>
      </c>
      <c r="L145" s="210">
        <v>6.17</v>
      </c>
      <c r="M145" s="211">
        <v>0</v>
      </c>
      <c r="N145" s="212">
        <v>2145.87</v>
      </c>
      <c r="O145" s="212">
        <v>0.05</v>
      </c>
      <c r="P145" s="212">
        <v>0.05</v>
      </c>
    </row>
    <row r="146" spans="1:16" ht="12.75" x14ac:dyDescent="0.2">
      <c r="A146" s="45">
        <v>888</v>
      </c>
      <c r="B146" s="95">
        <v>888</v>
      </c>
      <c r="C146" s="57">
        <v>2100041120350</v>
      </c>
      <c r="D146" s="46">
        <v>942</v>
      </c>
      <c r="E146" s="95">
        <v>942</v>
      </c>
      <c r="F146" s="57">
        <v>2100041120360</v>
      </c>
      <c r="G146" s="58" t="s">
        <v>1010</v>
      </c>
      <c r="H146" s="208">
        <v>1</v>
      </c>
      <c r="I146" s="209">
        <v>2.1999999999999999E-2</v>
      </c>
      <c r="J146" s="210">
        <v>2563.56</v>
      </c>
      <c r="K146" s="210">
        <v>0.93</v>
      </c>
      <c r="L146" s="210">
        <v>0.93</v>
      </c>
      <c r="M146" s="211">
        <v>-2.1999999999999999E-2</v>
      </c>
      <c r="N146" s="212">
        <v>1031.33</v>
      </c>
      <c r="O146" s="212">
        <v>0.05</v>
      </c>
      <c r="P146" s="212">
        <v>0.05</v>
      </c>
    </row>
    <row r="147" spans="1:16" ht="12.75" x14ac:dyDescent="0.2">
      <c r="A147" s="45">
        <v>890</v>
      </c>
      <c r="B147" s="95">
        <v>890</v>
      </c>
      <c r="C147" s="57">
        <v>2100041142372</v>
      </c>
      <c r="D147" s="46">
        <v>944</v>
      </c>
      <c r="E147" s="95">
        <v>944</v>
      </c>
      <c r="F147" s="57">
        <v>2100041142381</v>
      </c>
      <c r="G147" s="58" t="s">
        <v>1011</v>
      </c>
      <c r="H147" s="208">
        <v>0</v>
      </c>
      <c r="I147" s="209">
        <v>0</v>
      </c>
      <c r="J147" s="210">
        <v>2021.47</v>
      </c>
      <c r="K147" s="210">
        <v>1.1100000000000001</v>
      </c>
      <c r="L147" s="210">
        <v>1.1100000000000001</v>
      </c>
      <c r="M147" s="211">
        <v>0</v>
      </c>
      <c r="N147" s="212">
        <v>14887.75</v>
      </c>
      <c r="O147" s="212">
        <v>0.05</v>
      </c>
      <c r="P147" s="212">
        <v>0.05</v>
      </c>
    </row>
    <row r="148" spans="1:16" ht="12.75" x14ac:dyDescent="0.2">
      <c r="A148" s="45">
        <v>891</v>
      </c>
      <c r="B148" s="95">
        <v>891</v>
      </c>
      <c r="C148" s="57">
        <v>2100041150763</v>
      </c>
      <c r="D148" s="46">
        <v>945</v>
      </c>
      <c r="E148" s="95">
        <v>945</v>
      </c>
      <c r="F148" s="57">
        <v>2100041150772</v>
      </c>
      <c r="G148" s="58" t="s">
        <v>1012</v>
      </c>
      <c r="H148" s="208">
        <v>0</v>
      </c>
      <c r="I148" s="209">
        <v>0.498</v>
      </c>
      <c r="J148" s="210">
        <v>12.79</v>
      </c>
      <c r="K148" s="210">
        <v>2.08</v>
      </c>
      <c r="L148" s="210">
        <v>2.08</v>
      </c>
      <c r="M148" s="211">
        <v>0</v>
      </c>
      <c r="N148" s="212">
        <v>3197.65</v>
      </c>
      <c r="O148" s="212">
        <v>0.05</v>
      </c>
      <c r="P148" s="212">
        <v>0.05</v>
      </c>
    </row>
    <row r="149" spans="1:16" ht="12.75" x14ac:dyDescent="0.2">
      <c r="A149" s="45">
        <v>892</v>
      </c>
      <c r="B149" s="95">
        <v>892</v>
      </c>
      <c r="C149" s="57">
        <v>2100041150781</v>
      </c>
      <c r="D149" s="46">
        <v>946</v>
      </c>
      <c r="E149" s="95">
        <v>946</v>
      </c>
      <c r="F149" s="57">
        <v>2100041150790</v>
      </c>
      <c r="G149" s="58" t="s">
        <v>1013</v>
      </c>
      <c r="H149" s="208">
        <v>0</v>
      </c>
      <c r="I149" s="209">
        <v>4.6529999999999996</v>
      </c>
      <c r="J149" s="210">
        <v>6.12</v>
      </c>
      <c r="K149" s="210">
        <v>3.11</v>
      </c>
      <c r="L149" s="210">
        <v>3.11</v>
      </c>
      <c r="M149" s="211">
        <v>0</v>
      </c>
      <c r="N149" s="212">
        <v>611.71</v>
      </c>
      <c r="O149" s="212">
        <v>0.05</v>
      </c>
      <c r="P149" s="212">
        <v>0.05</v>
      </c>
    </row>
    <row r="150" spans="1:16" ht="12.75" x14ac:dyDescent="0.2">
      <c r="A150" s="45">
        <v>893</v>
      </c>
      <c r="B150" s="95">
        <v>893</v>
      </c>
      <c r="C150" s="57">
        <v>2100041150833</v>
      </c>
      <c r="D150" s="46">
        <v>947</v>
      </c>
      <c r="E150" s="95">
        <v>947</v>
      </c>
      <c r="F150" s="57">
        <v>2100041150842</v>
      </c>
      <c r="G150" s="58" t="s">
        <v>1014</v>
      </c>
      <c r="H150" s="208">
        <v>1</v>
      </c>
      <c r="I150" s="209">
        <v>4.3070000000000004</v>
      </c>
      <c r="J150" s="210">
        <v>1587.4</v>
      </c>
      <c r="K150" s="210">
        <v>3.55</v>
      </c>
      <c r="L150" s="210">
        <v>3.55</v>
      </c>
      <c r="M150" s="211">
        <v>0</v>
      </c>
      <c r="N150" s="212">
        <v>761.79</v>
      </c>
      <c r="O150" s="212">
        <v>0.05</v>
      </c>
      <c r="P150" s="212">
        <v>0.05</v>
      </c>
    </row>
    <row r="151" spans="1:16" ht="12.75" x14ac:dyDescent="0.2">
      <c r="A151" s="45">
        <v>894</v>
      </c>
      <c r="B151" s="95">
        <v>894</v>
      </c>
      <c r="C151" s="57">
        <v>2100041172093</v>
      </c>
      <c r="D151" s="46">
        <v>948</v>
      </c>
      <c r="E151" s="95">
        <v>948</v>
      </c>
      <c r="F151" s="57">
        <v>2100041172109</v>
      </c>
      <c r="G151" s="58" t="s">
        <v>1015</v>
      </c>
      <c r="H151" s="208">
        <v>0</v>
      </c>
      <c r="I151" s="209">
        <v>0.68799999999999994</v>
      </c>
      <c r="J151" s="210">
        <v>43.11</v>
      </c>
      <c r="K151" s="210">
        <v>1.17</v>
      </c>
      <c r="L151" s="210">
        <v>1.17</v>
      </c>
      <c r="M151" s="211">
        <v>0</v>
      </c>
      <c r="N151" s="212">
        <v>689.77</v>
      </c>
      <c r="O151" s="212">
        <v>0.05</v>
      </c>
      <c r="P151" s="212">
        <v>0.05</v>
      </c>
    </row>
    <row r="152" spans="1:16" ht="12.75" x14ac:dyDescent="0.2">
      <c r="A152" s="45">
        <v>896</v>
      </c>
      <c r="B152" s="95">
        <v>896</v>
      </c>
      <c r="C152" s="57">
        <v>2100041195090</v>
      </c>
      <c r="D152" s="46">
        <v>950</v>
      </c>
      <c r="E152" s="95">
        <v>950</v>
      </c>
      <c r="F152" s="57">
        <v>2100041195106</v>
      </c>
      <c r="G152" s="58" t="s">
        <v>1016</v>
      </c>
      <c r="H152" s="208">
        <v>0</v>
      </c>
      <c r="I152" s="209">
        <v>0.114</v>
      </c>
      <c r="J152" s="210">
        <v>16.41</v>
      </c>
      <c r="K152" s="210">
        <v>2.42</v>
      </c>
      <c r="L152" s="210">
        <v>2.42</v>
      </c>
      <c r="M152" s="211">
        <v>0</v>
      </c>
      <c r="N152" s="212">
        <v>623.5</v>
      </c>
      <c r="O152" s="212">
        <v>0.05</v>
      </c>
      <c r="P152" s="212">
        <v>0.05</v>
      </c>
    </row>
    <row r="153" spans="1:16" ht="12.75" x14ac:dyDescent="0.2">
      <c r="A153" s="45">
        <v>897</v>
      </c>
      <c r="B153" s="95">
        <v>897</v>
      </c>
      <c r="C153" s="57">
        <v>2100041197887</v>
      </c>
      <c r="D153" s="46">
        <v>951</v>
      </c>
      <c r="E153" s="95">
        <v>951</v>
      </c>
      <c r="F153" s="57">
        <v>2100041197896</v>
      </c>
      <c r="G153" s="58" t="s">
        <v>1017</v>
      </c>
      <c r="H153" s="208">
        <v>0</v>
      </c>
      <c r="I153" s="209">
        <v>0.114</v>
      </c>
      <c r="J153" s="210">
        <v>4.16</v>
      </c>
      <c r="K153" s="210">
        <v>2.99</v>
      </c>
      <c r="L153" s="210">
        <v>2.99</v>
      </c>
      <c r="M153" s="211">
        <v>0</v>
      </c>
      <c r="N153" s="212">
        <v>648.53</v>
      </c>
      <c r="O153" s="212">
        <v>0.05</v>
      </c>
      <c r="P153" s="212">
        <v>0.05</v>
      </c>
    </row>
    <row r="154" spans="1:16" ht="12.75" x14ac:dyDescent="0.2">
      <c r="A154" s="45">
        <v>898</v>
      </c>
      <c r="B154" s="95">
        <v>898</v>
      </c>
      <c r="C154" s="57">
        <v>2100041197869</v>
      </c>
      <c r="D154" s="46">
        <v>952</v>
      </c>
      <c r="E154" s="95">
        <v>952</v>
      </c>
      <c r="F154" s="57">
        <v>2100041197878</v>
      </c>
      <c r="G154" s="58" t="s">
        <v>1018</v>
      </c>
      <c r="H154" s="208">
        <v>0</v>
      </c>
      <c r="I154" s="209">
        <v>0.68700000000000006</v>
      </c>
      <c r="J154" s="210">
        <v>21.8</v>
      </c>
      <c r="K154" s="210">
        <v>1.8</v>
      </c>
      <c r="L154" s="210">
        <v>1.8</v>
      </c>
      <c r="M154" s="211">
        <v>0</v>
      </c>
      <c r="N154" s="212">
        <v>1744.21</v>
      </c>
      <c r="O154" s="212">
        <v>0.05</v>
      </c>
      <c r="P154" s="212">
        <v>0.05</v>
      </c>
    </row>
    <row r="155" spans="1:16" ht="12.75" x14ac:dyDescent="0.2">
      <c r="A155" s="45">
        <v>899</v>
      </c>
      <c r="B155" s="95">
        <v>899</v>
      </c>
      <c r="C155" s="57">
        <v>2100041201318</v>
      </c>
      <c r="D155" s="46">
        <v>953</v>
      </c>
      <c r="E155" s="95">
        <v>953</v>
      </c>
      <c r="F155" s="57">
        <v>2100041201327</v>
      </c>
      <c r="G155" s="58" t="s">
        <v>1019</v>
      </c>
      <c r="H155" s="208">
        <v>0</v>
      </c>
      <c r="I155" s="209">
        <v>0</v>
      </c>
      <c r="J155" s="210">
        <v>1.73</v>
      </c>
      <c r="K155" s="210">
        <v>3.79</v>
      </c>
      <c r="L155" s="210">
        <v>3.79</v>
      </c>
      <c r="M155" s="211">
        <v>0</v>
      </c>
      <c r="N155" s="212">
        <v>621.91</v>
      </c>
      <c r="O155" s="212">
        <v>0.05</v>
      </c>
      <c r="P155" s="212">
        <v>0.05</v>
      </c>
    </row>
    <row r="156" spans="1:16" ht="12.75" x14ac:dyDescent="0.2">
      <c r="A156" s="45">
        <v>900</v>
      </c>
      <c r="B156" s="95">
        <v>900</v>
      </c>
      <c r="C156" s="57">
        <v>2100041201293</v>
      </c>
      <c r="D156" s="46">
        <v>954</v>
      </c>
      <c r="E156" s="95">
        <v>954</v>
      </c>
      <c r="F156" s="57">
        <v>2100041201309</v>
      </c>
      <c r="G156" s="58" t="s">
        <v>1020</v>
      </c>
      <c r="H156" s="208">
        <v>0</v>
      </c>
      <c r="I156" s="209">
        <v>2.1000000000000001E-2</v>
      </c>
      <c r="J156" s="210">
        <v>3.02</v>
      </c>
      <c r="K156" s="210">
        <v>4.43</v>
      </c>
      <c r="L156" s="210">
        <v>4.43</v>
      </c>
      <c r="M156" s="211">
        <v>0</v>
      </c>
      <c r="N156" s="212">
        <v>1237.71</v>
      </c>
      <c r="O156" s="212">
        <v>0.05</v>
      </c>
      <c r="P156" s="212">
        <v>0.05</v>
      </c>
    </row>
    <row r="157" spans="1:16" ht="12.75" x14ac:dyDescent="0.2">
      <c r="A157" s="45">
        <v>901</v>
      </c>
      <c r="B157" s="95">
        <v>901</v>
      </c>
      <c r="C157" s="57">
        <v>2100041212221</v>
      </c>
      <c r="D157" s="46">
        <v>955</v>
      </c>
      <c r="E157" s="95">
        <v>955</v>
      </c>
      <c r="F157" s="57">
        <v>2100041212230</v>
      </c>
      <c r="G157" s="58" t="s">
        <v>1021</v>
      </c>
      <c r="H157" s="208">
        <v>0</v>
      </c>
      <c r="I157" s="209">
        <v>1.825</v>
      </c>
      <c r="J157" s="210">
        <v>288.27999999999997</v>
      </c>
      <c r="K157" s="210">
        <v>1.78</v>
      </c>
      <c r="L157" s="210">
        <v>1.78</v>
      </c>
      <c r="M157" s="211">
        <v>0</v>
      </c>
      <c r="N157" s="212">
        <v>2882.76</v>
      </c>
      <c r="O157" s="212">
        <v>0.05</v>
      </c>
      <c r="P157" s="212">
        <v>0.05</v>
      </c>
    </row>
    <row r="158" spans="1:16" ht="12.75" x14ac:dyDescent="0.2">
      <c r="A158" s="45">
        <v>903</v>
      </c>
      <c r="B158" s="95">
        <v>903</v>
      </c>
      <c r="C158" s="57">
        <v>2100041230833</v>
      </c>
      <c r="D158" s="46">
        <v>957</v>
      </c>
      <c r="E158" s="95">
        <v>957</v>
      </c>
      <c r="F158" s="57">
        <v>2100041230842</v>
      </c>
      <c r="G158" s="58" t="s">
        <v>1022</v>
      </c>
      <c r="H158" s="208">
        <v>0</v>
      </c>
      <c r="I158" s="209">
        <v>4.2530000000000001</v>
      </c>
      <c r="J158" s="210">
        <v>5.62</v>
      </c>
      <c r="K158" s="210">
        <v>4.97</v>
      </c>
      <c r="L158" s="210">
        <v>4.97</v>
      </c>
      <c r="M158" s="211">
        <v>0</v>
      </c>
      <c r="N158" s="212">
        <v>4047.37</v>
      </c>
      <c r="O158" s="212">
        <v>0.05</v>
      </c>
      <c r="P158" s="212">
        <v>0.05</v>
      </c>
    </row>
    <row r="159" spans="1:16" ht="12.75" x14ac:dyDescent="0.2">
      <c r="A159" s="45">
        <v>904</v>
      </c>
      <c r="B159" s="95">
        <v>904</v>
      </c>
      <c r="C159" s="57">
        <v>2100041240344</v>
      </c>
      <c r="D159" s="46">
        <v>958</v>
      </c>
      <c r="E159" s="95">
        <v>958</v>
      </c>
      <c r="F159" s="57">
        <v>2100041240353</v>
      </c>
      <c r="G159" s="58" t="s">
        <v>1023</v>
      </c>
      <c r="H159" s="208">
        <v>0</v>
      </c>
      <c r="I159" s="209">
        <v>4.2549999999999999</v>
      </c>
      <c r="J159" s="210">
        <v>20.72</v>
      </c>
      <c r="K159" s="210">
        <v>1.78</v>
      </c>
      <c r="L159" s="210">
        <v>1.78</v>
      </c>
      <c r="M159" s="211">
        <v>0</v>
      </c>
      <c r="N159" s="212">
        <v>2071.86</v>
      </c>
      <c r="O159" s="212">
        <v>0.05</v>
      </c>
      <c r="P159" s="212">
        <v>0.05</v>
      </c>
    </row>
    <row r="160" spans="1:16" ht="12.75" x14ac:dyDescent="0.2">
      <c r="A160" s="45">
        <v>905</v>
      </c>
      <c r="B160" s="95">
        <v>905</v>
      </c>
      <c r="C160" s="57">
        <v>2100041251258</v>
      </c>
      <c r="D160" s="46">
        <v>959</v>
      </c>
      <c r="E160" s="95">
        <v>959</v>
      </c>
      <c r="F160" s="57">
        <v>2100041251267</v>
      </c>
      <c r="G160" s="58" t="s">
        <v>1024</v>
      </c>
      <c r="H160" s="208">
        <v>0</v>
      </c>
      <c r="I160" s="209">
        <v>2.1000000000000001E-2</v>
      </c>
      <c r="J160" s="210">
        <v>7.35</v>
      </c>
      <c r="K160" s="210">
        <v>2.25</v>
      </c>
      <c r="L160" s="210">
        <v>2.25</v>
      </c>
      <c r="M160" s="211">
        <v>0</v>
      </c>
      <c r="N160" s="212">
        <v>975.39</v>
      </c>
      <c r="O160" s="212">
        <v>0.05</v>
      </c>
      <c r="P160" s="212">
        <v>0.05</v>
      </c>
    </row>
    <row r="161" spans="1:16" ht="12.75" x14ac:dyDescent="0.2">
      <c r="A161" s="45">
        <v>906</v>
      </c>
      <c r="B161" s="95">
        <v>906</v>
      </c>
      <c r="C161" s="57">
        <v>2100041251276</v>
      </c>
      <c r="D161" s="46">
        <v>960</v>
      </c>
      <c r="E161" s="95">
        <v>960</v>
      </c>
      <c r="F161" s="57">
        <v>2100041251285</v>
      </c>
      <c r="G161" s="58" t="s">
        <v>1025</v>
      </c>
      <c r="H161" s="208">
        <v>0</v>
      </c>
      <c r="I161" s="209">
        <v>2.1000000000000001E-2</v>
      </c>
      <c r="J161" s="210">
        <v>18.920000000000002</v>
      </c>
      <c r="K161" s="210">
        <v>2.0099999999999998</v>
      </c>
      <c r="L161" s="210">
        <v>2.0099999999999998</v>
      </c>
      <c r="M161" s="211">
        <v>0</v>
      </c>
      <c r="N161" s="212">
        <v>2339.79</v>
      </c>
      <c r="O161" s="212">
        <v>0.05</v>
      </c>
      <c r="P161" s="212">
        <v>0.05</v>
      </c>
    </row>
    <row r="162" spans="1:16" ht="12.75" x14ac:dyDescent="0.2">
      <c r="A162" s="45">
        <v>907</v>
      </c>
      <c r="B162" s="95">
        <v>907</v>
      </c>
      <c r="C162" s="57">
        <v>2100041254969</v>
      </c>
      <c r="D162" s="46">
        <v>961</v>
      </c>
      <c r="E162" s="95">
        <v>961</v>
      </c>
      <c r="F162" s="57">
        <v>2100041254978</v>
      </c>
      <c r="G162" s="58" t="s">
        <v>1026</v>
      </c>
      <c r="H162" s="208">
        <v>0</v>
      </c>
      <c r="I162" s="209">
        <v>1.9E-2</v>
      </c>
      <c r="J162" s="210">
        <v>2.11</v>
      </c>
      <c r="K162" s="210">
        <v>3.26</v>
      </c>
      <c r="L162" s="210">
        <v>3.26</v>
      </c>
      <c r="M162" s="211">
        <v>0</v>
      </c>
      <c r="N162" s="212">
        <v>718.29</v>
      </c>
      <c r="O162" s="212">
        <v>0.05</v>
      </c>
      <c r="P162" s="212">
        <v>0.05</v>
      </c>
    </row>
    <row r="163" spans="1:16" ht="12.75" x14ac:dyDescent="0.2">
      <c r="A163" s="45">
        <v>908</v>
      </c>
      <c r="B163" s="95">
        <v>908</v>
      </c>
      <c r="C163" s="57">
        <v>2100041257250</v>
      </c>
      <c r="D163" s="46">
        <v>962</v>
      </c>
      <c r="E163" s="95">
        <v>962</v>
      </c>
      <c r="F163" s="57">
        <v>2100041257269</v>
      </c>
      <c r="G163" s="58" t="s">
        <v>1027</v>
      </c>
      <c r="H163" s="208">
        <v>0</v>
      </c>
      <c r="I163" s="209">
        <v>2.8000000000000001E-2</v>
      </c>
      <c r="J163" s="210">
        <v>4.08</v>
      </c>
      <c r="K163" s="210">
        <v>2.77</v>
      </c>
      <c r="L163" s="210">
        <v>2.77</v>
      </c>
      <c r="M163" s="211">
        <v>0</v>
      </c>
      <c r="N163" s="212">
        <v>679.99</v>
      </c>
      <c r="O163" s="212">
        <v>0.05</v>
      </c>
      <c r="P163" s="212">
        <v>0.05</v>
      </c>
    </row>
    <row r="164" spans="1:16" ht="12.75" x14ac:dyDescent="0.2">
      <c r="A164" s="45">
        <v>909</v>
      </c>
      <c r="B164" s="95">
        <v>909</v>
      </c>
      <c r="C164" s="57">
        <v>2100041258591</v>
      </c>
      <c r="D164" s="46">
        <v>963</v>
      </c>
      <c r="E164" s="95">
        <v>963</v>
      </c>
      <c r="F164" s="57">
        <v>2100041258607</v>
      </c>
      <c r="G164" s="58" t="s">
        <v>1028</v>
      </c>
      <c r="H164" s="208">
        <v>0</v>
      </c>
      <c r="I164" s="209">
        <v>2.2130000000000001</v>
      </c>
      <c r="J164" s="210">
        <v>7.28</v>
      </c>
      <c r="K164" s="210">
        <v>2.25</v>
      </c>
      <c r="L164" s="210">
        <v>2.25</v>
      </c>
      <c r="M164" s="211">
        <v>0</v>
      </c>
      <c r="N164" s="212">
        <v>727.92</v>
      </c>
      <c r="O164" s="212">
        <v>0.05</v>
      </c>
      <c r="P164" s="212">
        <v>0.05</v>
      </c>
    </row>
    <row r="165" spans="1:16" ht="12.75" x14ac:dyDescent="0.2">
      <c r="A165" s="45">
        <v>910</v>
      </c>
      <c r="B165" s="95">
        <v>910</v>
      </c>
      <c r="C165" s="57">
        <v>2100041252819</v>
      </c>
      <c r="D165" s="46">
        <v>964</v>
      </c>
      <c r="E165" s="95">
        <v>964</v>
      </c>
      <c r="F165" s="57">
        <v>2100041252837</v>
      </c>
      <c r="G165" s="58" t="s">
        <v>1029</v>
      </c>
      <c r="H165" s="208">
        <v>0</v>
      </c>
      <c r="I165" s="209">
        <v>1.806</v>
      </c>
      <c r="J165" s="210">
        <v>6.14</v>
      </c>
      <c r="K165" s="210">
        <v>2.5499999999999998</v>
      </c>
      <c r="L165" s="210">
        <v>2.5499999999999998</v>
      </c>
      <c r="M165" s="211">
        <v>0</v>
      </c>
      <c r="N165" s="212">
        <v>659.33</v>
      </c>
      <c r="O165" s="212">
        <v>0.05</v>
      </c>
      <c r="P165" s="212">
        <v>0.05</v>
      </c>
    </row>
    <row r="166" spans="1:16" ht="12.75" x14ac:dyDescent="0.2">
      <c r="A166" s="45">
        <v>911</v>
      </c>
      <c r="B166" s="95">
        <v>911</v>
      </c>
      <c r="C166" s="57">
        <v>2100041260304</v>
      </c>
      <c r="D166" s="46">
        <v>965</v>
      </c>
      <c r="E166" s="95">
        <v>965</v>
      </c>
      <c r="F166" s="57">
        <v>2100041260313</v>
      </c>
      <c r="G166" s="58" t="s">
        <v>1030</v>
      </c>
      <c r="H166" s="208">
        <v>0</v>
      </c>
      <c r="I166" s="209">
        <v>4.7E-2</v>
      </c>
      <c r="J166" s="210">
        <v>18.52</v>
      </c>
      <c r="K166" s="210">
        <v>3.91</v>
      </c>
      <c r="L166" s="210">
        <v>3.91</v>
      </c>
      <c r="M166" s="211">
        <v>0</v>
      </c>
      <c r="N166" s="212">
        <v>5556.2</v>
      </c>
      <c r="O166" s="212">
        <v>0.05</v>
      </c>
      <c r="P166" s="212">
        <v>0.05</v>
      </c>
    </row>
    <row r="167" spans="1:16" ht="12.75" x14ac:dyDescent="0.2">
      <c r="A167" s="45">
        <v>912</v>
      </c>
      <c r="B167" s="95">
        <v>912</v>
      </c>
      <c r="C167" s="57">
        <v>2100041260331</v>
      </c>
      <c r="D167" s="46">
        <v>966</v>
      </c>
      <c r="E167" s="95">
        <v>966</v>
      </c>
      <c r="F167" s="57">
        <v>2100041260340</v>
      </c>
      <c r="G167" s="58" t="s">
        <v>1031</v>
      </c>
      <c r="H167" s="208">
        <v>0</v>
      </c>
      <c r="I167" s="209">
        <v>5.4240000000000004</v>
      </c>
      <c r="J167" s="210">
        <v>2.94</v>
      </c>
      <c r="K167" s="210">
        <v>8.1999999999999993</v>
      </c>
      <c r="L167" s="210">
        <v>8.1999999999999993</v>
      </c>
      <c r="M167" s="211">
        <v>0</v>
      </c>
      <c r="N167" s="212">
        <v>639.29999999999995</v>
      </c>
      <c r="O167" s="212">
        <v>0.05</v>
      </c>
      <c r="P167" s="212">
        <v>0.05</v>
      </c>
    </row>
    <row r="168" spans="1:16" ht="12.75" x14ac:dyDescent="0.2">
      <c r="A168" s="45">
        <v>914</v>
      </c>
      <c r="B168" s="95">
        <v>914</v>
      </c>
      <c r="C168" s="57">
        <v>2100041260633</v>
      </c>
      <c r="D168" s="46">
        <v>968</v>
      </c>
      <c r="E168" s="95">
        <v>968</v>
      </c>
      <c r="F168" s="57">
        <v>2100041260642</v>
      </c>
      <c r="G168" s="58" t="s">
        <v>1032</v>
      </c>
      <c r="H168" s="208">
        <v>0</v>
      </c>
      <c r="I168" s="209">
        <v>0</v>
      </c>
      <c r="J168" s="210">
        <v>94.43</v>
      </c>
      <c r="K168" s="210">
        <v>1.44</v>
      </c>
      <c r="L168" s="210">
        <v>1.44</v>
      </c>
      <c r="M168" s="211">
        <v>0</v>
      </c>
      <c r="N168" s="212">
        <v>4386.2299999999996</v>
      </c>
      <c r="O168" s="212">
        <v>0.05</v>
      </c>
      <c r="P168" s="212">
        <v>0.05</v>
      </c>
    </row>
    <row r="169" spans="1:16" ht="12.75" x14ac:dyDescent="0.2">
      <c r="A169" s="45">
        <v>915</v>
      </c>
      <c r="B169" s="95">
        <v>915</v>
      </c>
      <c r="C169" s="57">
        <v>2100041264080</v>
      </c>
      <c r="D169" s="46">
        <v>969</v>
      </c>
      <c r="E169" s="95">
        <v>969</v>
      </c>
      <c r="F169" s="57">
        <v>2100041264099</v>
      </c>
      <c r="G169" s="58" t="s">
        <v>1033</v>
      </c>
      <c r="H169" s="208">
        <v>0</v>
      </c>
      <c r="I169" s="209">
        <v>5.4169999999999998</v>
      </c>
      <c r="J169" s="210">
        <v>7.18</v>
      </c>
      <c r="K169" s="210">
        <v>7.8</v>
      </c>
      <c r="L169" s="210">
        <v>7.8</v>
      </c>
      <c r="M169" s="211">
        <v>0</v>
      </c>
      <c r="N169" s="212">
        <v>1722.81</v>
      </c>
      <c r="O169" s="212">
        <v>0.05</v>
      </c>
      <c r="P169" s="212">
        <v>0.05</v>
      </c>
    </row>
    <row r="170" spans="1:16" ht="12.75" x14ac:dyDescent="0.2">
      <c r="A170" s="45">
        <v>916</v>
      </c>
      <c r="B170" s="95">
        <v>916</v>
      </c>
      <c r="C170" s="57">
        <v>2100041265516</v>
      </c>
      <c r="D170" s="46">
        <v>970</v>
      </c>
      <c r="E170" s="95">
        <v>970</v>
      </c>
      <c r="F170" s="57">
        <v>2100041265525</v>
      </c>
      <c r="G170" s="58" t="s">
        <v>1034</v>
      </c>
      <c r="H170" s="208">
        <v>0</v>
      </c>
      <c r="I170" s="209">
        <v>3.0369999999999999</v>
      </c>
      <c r="J170" s="210">
        <v>71.52</v>
      </c>
      <c r="K170" s="210">
        <v>2.36</v>
      </c>
      <c r="L170" s="210">
        <v>2.36</v>
      </c>
      <c r="M170" s="211">
        <v>0</v>
      </c>
      <c r="N170" s="212">
        <v>5721.3</v>
      </c>
      <c r="O170" s="212">
        <v>0.05</v>
      </c>
      <c r="P170" s="212">
        <v>0.05</v>
      </c>
    </row>
    <row r="171" spans="1:16" ht="12.75" x14ac:dyDescent="0.2">
      <c r="A171" s="45">
        <v>917</v>
      </c>
      <c r="B171" s="95">
        <v>917</v>
      </c>
      <c r="C171" s="57">
        <v>2100041265809</v>
      </c>
      <c r="D171" s="46">
        <v>971</v>
      </c>
      <c r="E171" s="95">
        <v>971</v>
      </c>
      <c r="F171" s="57">
        <v>2100041265818</v>
      </c>
      <c r="G171" s="58" t="s">
        <v>1035</v>
      </c>
      <c r="H171" s="208">
        <v>0</v>
      </c>
      <c r="I171" s="209">
        <v>1.7999999999999999E-2</v>
      </c>
      <c r="J171" s="210">
        <v>33.880000000000003</v>
      </c>
      <c r="K171" s="210">
        <v>1.6</v>
      </c>
      <c r="L171" s="210">
        <v>1.6</v>
      </c>
      <c r="M171" s="211">
        <v>-1.7999999999999999E-2</v>
      </c>
      <c r="N171" s="212">
        <v>2650.22</v>
      </c>
      <c r="O171" s="212">
        <v>0.05</v>
      </c>
      <c r="P171" s="212">
        <v>0.05</v>
      </c>
    </row>
    <row r="172" spans="1:16" ht="12.75" x14ac:dyDescent="0.2">
      <c r="A172" s="45">
        <v>918</v>
      </c>
      <c r="B172" s="95">
        <v>918</v>
      </c>
      <c r="C172" s="57">
        <v>2100041267912</v>
      </c>
      <c r="D172" s="46">
        <v>972</v>
      </c>
      <c r="E172" s="95">
        <v>972</v>
      </c>
      <c r="F172" s="57">
        <v>2100041267930</v>
      </c>
      <c r="G172" s="58" t="s">
        <v>1036</v>
      </c>
      <c r="H172" s="208">
        <v>0</v>
      </c>
      <c r="I172" s="209">
        <v>0</v>
      </c>
      <c r="J172" s="210">
        <v>7.49</v>
      </c>
      <c r="K172" s="210">
        <v>2.21</v>
      </c>
      <c r="L172" s="210">
        <v>2.21</v>
      </c>
      <c r="M172" s="211">
        <v>0</v>
      </c>
      <c r="N172" s="212">
        <v>1497.05</v>
      </c>
      <c r="O172" s="212">
        <v>0.05</v>
      </c>
      <c r="P172" s="212">
        <v>0.05</v>
      </c>
    </row>
    <row r="173" spans="1:16" ht="12.75" x14ac:dyDescent="0.2">
      <c r="A173" s="45">
        <v>919</v>
      </c>
      <c r="B173" s="95">
        <v>919</v>
      </c>
      <c r="C173" s="57">
        <v>2100041268837</v>
      </c>
      <c r="D173" s="46">
        <v>973</v>
      </c>
      <c r="E173" s="95">
        <v>973</v>
      </c>
      <c r="F173" s="57">
        <v>2100041268846</v>
      </c>
      <c r="G173" s="58" t="s">
        <v>1037</v>
      </c>
      <c r="H173" s="208">
        <v>0</v>
      </c>
      <c r="I173" s="209">
        <v>4.2530000000000001</v>
      </c>
      <c r="J173" s="210">
        <v>7.34</v>
      </c>
      <c r="K173" s="210">
        <v>2.4</v>
      </c>
      <c r="L173" s="210">
        <v>2.4</v>
      </c>
      <c r="M173" s="211">
        <v>0</v>
      </c>
      <c r="N173" s="212">
        <v>1468.12</v>
      </c>
      <c r="O173" s="212">
        <v>0.05</v>
      </c>
      <c r="P173" s="212">
        <v>0.05</v>
      </c>
    </row>
    <row r="174" spans="1:16" ht="12.75" x14ac:dyDescent="0.2">
      <c r="A174" s="45">
        <v>920</v>
      </c>
      <c r="B174" s="95">
        <v>920</v>
      </c>
      <c r="C174" s="57">
        <v>2100041269812</v>
      </c>
      <c r="D174" s="46">
        <v>974</v>
      </c>
      <c r="E174" s="95">
        <v>974</v>
      </c>
      <c r="F174" s="57">
        <v>2100041269821</v>
      </c>
      <c r="G174" s="58" t="s">
        <v>1038</v>
      </c>
      <c r="H174" s="208">
        <v>0</v>
      </c>
      <c r="I174" s="209">
        <v>1.8240000000000001</v>
      </c>
      <c r="J174" s="210">
        <v>18.61</v>
      </c>
      <c r="K174" s="210">
        <v>1.77</v>
      </c>
      <c r="L174" s="210">
        <v>1.77</v>
      </c>
      <c r="M174" s="211">
        <v>0</v>
      </c>
      <c r="N174" s="212">
        <v>930.51</v>
      </c>
      <c r="O174" s="212">
        <v>0.05</v>
      </c>
      <c r="P174" s="212">
        <v>0.05</v>
      </c>
    </row>
    <row r="175" spans="1:16" ht="12.75" x14ac:dyDescent="0.2">
      <c r="A175" s="45">
        <v>2614</v>
      </c>
      <c r="B175" s="95">
        <v>2614</v>
      </c>
      <c r="C175" s="57">
        <v>2614</v>
      </c>
      <c r="D175" s="46" t="s">
        <v>789</v>
      </c>
      <c r="E175" s="95" t="s">
        <v>789</v>
      </c>
      <c r="F175" s="57"/>
      <c r="G175" s="58" t="s">
        <v>1039</v>
      </c>
      <c r="H175" s="208">
        <v>4</v>
      </c>
      <c r="I175" s="209">
        <v>0.44500000000000001</v>
      </c>
      <c r="J175" s="210">
        <v>93334.09</v>
      </c>
      <c r="K175" s="210">
        <v>6.28</v>
      </c>
      <c r="L175" s="210">
        <v>6.28</v>
      </c>
      <c r="M175" s="211">
        <v>0</v>
      </c>
      <c r="N175" s="212">
        <v>0</v>
      </c>
      <c r="O175" s="212">
        <v>0</v>
      </c>
      <c r="P175" s="212">
        <v>0</v>
      </c>
    </row>
    <row r="176" spans="1:16" ht="12.75" x14ac:dyDescent="0.2">
      <c r="A176" s="45">
        <v>7159</v>
      </c>
      <c r="B176" s="95">
        <v>7159</v>
      </c>
      <c r="C176" s="57">
        <v>7159</v>
      </c>
      <c r="D176" s="46">
        <v>7159</v>
      </c>
      <c r="E176" s="95">
        <v>7159</v>
      </c>
      <c r="F176" s="57">
        <v>7159</v>
      </c>
      <c r="G176" s="58" t="s">
        <v>1040</v>
      </c>
      <c r="H176" s="208">
        <v>0</v>
      </c>
      <c r="I176" s="209">
        <v>0</v>
      </c>
      <c r="J176" s="210">
        <v>9.0299999999999994</v>
      </c>
      <c r="K176" s="210">
        <v>1.84</v>
      </c>
      <c r="L176" s="210">
        <v>1.84</v>
      </c>
      <c r="M176" s="211">
        <v>0</v>
      </c>
      <c r="N176" s="212">
        <v>276.19</v>
      </c>
      <c r="O176" s="212">
        <v>0.05</v>
      </c>
      <c r="P176" s="212">
        <v>0.05</v>
      </c>
    </row>
    <row r="177" spans="1:16" ht="12.75" x14ac:dyDescent="0.2">
      <c r="A177" s="45">
        <v>7163</v>
      </c>
      <c r="B177" s="95">
        <v>7163</v>
      </c>
      <c r="C177" s="57">
        <v>7163</v>
      </c>
      <c r="D177" s="46">
        <v>7163</v>
      </c>
      <c r="E177" s="95">
        <v>7163</v>
      </c>
      <c r="F177" s="57">
        <v>7163</v>
      </c>
      <c r="G177" s="58" t="s">
        <v>1041</v>
      </c>
      <c r="H177" s="208">
        <v>0</v>
      </c>
      <c r="I177" s="209">
        <v>1.7999999999999999E-2</v>
      </c>
      <c r="J177" s="210">
        <v>31.29</v>
      </c>
      <c r="K177" s="210">
        <v>1.64</v>
      </c>
      <c r="L177" s="210">
        <v>1.64</v>
      </c>
      <c r="M177" s="211">
        <v>-7.0000000000000001E-3</v>
      </c>
      <c r="N177" s="212">
        <v>956.98</v>
      </c>
      <c r="O177" s="212">
        <v>0.05</v>
      </c>
      <c r="P177" s="212">
        <v>0.05</v>
      </c>
    </row>
    <row r="178" spans="1:16" ht="12.75" x14ac:dyDescent="0.2">
      <c r="A178" s="45">
        <v>7328</v>
      </c>
      <c r="B178" s="95">
        <v>7328</v>
      </c>
      <c r="C178" s="57">
        <v>7328</v>
      </c>
      <c r="D178" s="46">
        <v>7329</v>
      </c>
      <c r="E178" s="95">
        <v>7329</v>
      </c>
      <c r="F178" s="57">
        <v>7329</v>
      </c>
      <c r="G178" s="58" t="s">
        <v>1042</v>
      </c>
      <c r="H178" s="208">
        <v>0</v>
      </c>
      <c r="I178" s="209">
        <v>2.1999999999999999E-2</v>
      </c>
      <c r="J178" s="210">
        <v>545.66999999999996</v>
      </c>
      <c r="K178" s="210">
        <v>1.35</v>
      </c>
      <c r="L178" s="210">
        <v>1.35</v>
      </c>
      <c r="M178" s="211">
        <v>-2.1999999999999999E-2</v>
      </c>
      <c r="N178" s="212">
        <v>1499.15</v>
      </c>
      <c r="O178" s="212">
        <v>0.05</v>
      </c>
      <c r="P178" s="212">
        <v>0.05</v>
      </c>
    </row>
    <row r="179" spans="1:16" ht="12.75" x14ac:dyDescent="0.2">
      <c r="A179" s="45">
        <v>7346</v>
      </c>
      <c r="B179" s="95">
        <v>7346</v>
      </c>
      <c r="C179" s="57">
        <v>7346</v>
      </c>
      <c r="D179" s="46">
        <v>7347</v>
      </c>
      <c r="E179" s="95">
        <v>7347</v>
      </c>
      <c r="F179" s="57">
        <v>7347</v>
      </c>
      <c r="G179" s="58" t="s">
        <v>1043</v>
      </c>
      <c r="H179" s="208">
        <v>0</v>
      </c>
      <c r="I179" s="209">
        <v>0</v>
      </c>
      <c r="J179" s="210">
        <v>33.630000000000003</v>
      </c>
      <c r="K179" s="210">
        <v>1.63</v>
      </c>
      <c r="L179" s="210">
        <v>1.63</v>
      </c>
      <c r="M179" s="211">
        <v>0</v>
      </c>
      <c r="N179" s="212">
        <v>1490.55</v>
      </c>
      <c r="O179" s="212">
        <v>0.05</v>
      </c>
      <c r="P179" s="212">
        <v>0.05</v>
      </c>
    </row>
    <row r="180" spans="1:16" ht="12.75" x14ac:dyDescent="0.2">
      <c r="A180" s="45">
        <v>7450</v>
      </c>
      <c r="B180" s="95">
        <v>7450</v>
      </c>
      <c r="C180" s="57">
        <v>7450</v>
      </c>
      <c r="D180" s="46" t="s">
        <v>789</v>
      </c>
      <c r="E180" s="95" t="s">
        <v>789</v>
      </c>
      <c r="F180" s="57"/>
      <c r="G180" s="58" t="s">
        <v>1044</v>
      </c>
      <c r="H180" s="208">
        <v>0</v>
      </c>
      <c r="I180" s="209">
        <v>0</v>
      </c>
      <c r="J180" s="210">
        <v>9259.64</v>
      </c>
      <c r="K180" s="210">
        <v>0.93</v>
      </c>
      <c r="L180" s="210">
        <v>0.93</v>
      </c>
      <c r="M180" s="211">
        <v>0</v>
      </c>
      <c r="N180" s="212">
        <v>0</v>
      </c>
      <c r="O180" s="212">
        <v>0</v>
      </c>
      <c r="P180" s="212">
        <v>0</v>
      </c>
    </row>
    <row r="181" spans="1:16" ht="12.75" x14ac:dyDescent="0.2">
      <c r="A181" s="45">
        <v>7486</v>
      </c>
      <c r="B181" s="95">
        <v>7486</v>
      </c>
      <c r="C181" s="57">
        <v>7486</v>
      </c>
      <c r="D181" s="46">
        <v>7487</v>
      </c>
      <c r="E181" s="95">
        <v>7487</v>
      </c>
      <c r="F181" s="57">
        <v>7487</v>
      </c>
      <c r="G181" s="58" t="s">
        <v>1045</v>
      </c>
      <c r="H181" s="208">
        <v>0</v>
      </c>
      <c r="I181" s="209">
        <v>0.187</v>
      </c>
      <c r="J181" s="210">
        <v>20.91</v>
      </c>
      <c r="K181" s="210">
        <v>1.02</v>
      </c>
      <c r="L181" s="210">
        <v>1.02</v>
      </c>
      <c r="M181" s="211">
        <v>-0.187</v>
      </c>
      <c r="N181" s="212">
        <v>836.32</v>
      </c>
      <c r="O181" s="212">
        <v>0.05</v>
      </c>
      <c r="P181" s="212">
        <v>0.05</v>
      </c>
    </row>
    <row r="182" spans="1:16" ht="12.75" x14ac:dyDescent="0.2">
      <c r="A182" s="45">
        <v>7488</v>
      </c>
      <c r="B182" s="95">
        <v>7488</v>
      </c>
      <c r="C182" s="57">
        <v>7488</v>
      </c>
      <c r="D182" s="46">
        <v>7489</v>
      </c>
      <c r="E182" s="95">
        <v>7489</v>
      </c>
      <c r="F182" s="57">
        <v>7489</v>
      </c>
      <c r="G182" s="58" t="s">
        <v>1046</v>
      </c>
      <c r="H182" s="208">
        <v>0</v>
      </c>
      <c r="I182" s="209">
        <v>0.45</v>
      </c>
      <c r="J182" s="210">
        <v>14.93</v>
      </c>
      <c r="K182" s="210">
        <v>1.02</v>
      </c>
      <c r="L182" s="210">
        <v>1.02</v>
      </c>
      <c r="M182" s="211">
        <v>-0.45</v>
      </c>
      <c r="N182" s="212">
        <v>597.09</v>
      </c>
      <c r="O182" s="212">
        <v>0.05</v>
      </c>
      <c r="P182" s="212">
        <v>0.05</v>
      </c>
    </row>
    <row r="183" spans="1:16" ht="12.75" x14ac:dyDescent="0.2">
      <c r="A183" s="45" t="s">
        <v>795</v>
      </c>
      <c r="B183" s="95" t="s">
        <v>795</v>
      </c>
      <c r="C183" s="57" t="s">
        <v>795</v>
      </c>
      <c r="D183" s="46" t="s">
        <v>836</v>
      </c>
      <c r="E183" s="95" t="s">
        <v>836</v>
      </c>
      <c r="F183" s="57" t="s">
        <v>836</v>
      </c>
      <c r="G183" s="58" t="s">
        <v>1047</v>
      </c>
      <c r="H183" s="208">
        <v>0</v>
      </c>
      <c r="I183" s="209">
        <v>1.9E-2</v>
      </c>
      <c r="J183" s="210">
        <v>34.08</v>
      </c>
      <c r="K183" s="210">
        <v>1.06</v>
      </c>
      <c r="L183" s="210">
        <v>1.06</v>
      </c>
      <c r="M183" s="211">
        <v>0</v>
      </c>
      <c r="N183" s="212">
        <v>2959.59</v>
      </c>
      <c r="O183" s="212">
        <v>0.05</v>
      </c>
      <c r="P183" s="212">
        <v>0.05</v>
      </c>
    </row>
    <row r="184" spans="1:16" ht="12.75" x14ac:dyDescent="0.2">
      <c r="A184" s="45" t="s">
        <v>796</v>
      </c>
      <c r="B184" s="95" t="s">
        <v>796</v>
      </c>
      <c r="C184" s="57" t="s">
        <v>796</v>
      </c>
      <c r="D184" s="46" t="s">
        <v>837</v>
      </c>
      <c r="E184" s="95" t="s">
        <v>837</v>
      </c>
      <c r="F184" s="57" t="s">
        <v>837</v>
      </c>
      <c r="G184" s="58" t="s">
        <v>1048</v>
      </c>
      <c r="H184" s="208">
        <v>0</v>
      </c>
      <c r="I184" s="209">
        <v>0</v>
      </c>
      <c r="J184" s="210">
        <v>18.399999999999999</v>
      </c>
      <c r="K184" s="210">
        <v>2.17</v>
      </c>
      <c r="L184" s="210">
        <v>2.17</v>
      </c>
      <c r="M184" s="211">
        <v>0</v>
      </c>
      <c r="N184" s="212">
        <v>1748.36</v>
      </c>
      <c r="O184" s="212">
        <v>0.05</v>
      </c>
      <c r="P184" s="212">
        <v>0.05</v>
      </c>
    </row>
    <row r="185" spans="1:16" ht="12.75" x14ac:dyDescent="0.2">
      <c r="A185" s="45" t="s">
        <v>797</v>
      </c>
      <c r="B185" s="95" t="s">
        <v>797</v>
      </c>
      <c r="C185" s="57" t="s">
        <v>797</v>
      </c>
      <c r="D185" s="46" t="s">
        <v>838</v>
      </c>
      <c r="E185" s="95" t="s">
        <v>838</v>
      </c>
      <c r="F185" s="57" t="s">
        <v>838</v>
      </c>
      <c r="G185" s="58" t="s">
        <v>1049</v>
      </c>
      <c r="H185" s="208">
        <v>0</v>
      </c>
      <c r="I185" s="209">
        <v>3.01</v>
      </c>
      <c r="J185" s="210">
        <v>38.89</v>
      </c>
      <c r="K185" s="210">
        <v>2.1800000000000002</v>
      </c>
      <c r="L185" s="210">
        <v>2.1800000000000002</v>
      </c>
      <c r="M185" s="211">
        <v>0</v>
      </c>
      <c r="N185" s="212">
        <v>3850.35</v>
      </c>
      <c r="O185" s="212">
        <v>0.05</v>
      </c>
      <c r="P185" s="212">
        <v>0.05</v>
      </c>
    </row>
    <row r="186" spans="1:16" ht="12.75" x14ac:dyDescent="0.2">
      <c r="A186" s="45" t="s">
        <v>798</v>
      </c>
      <c r="B186" s="95" t="s">
        <v>798</v>
      </c>
      <c r="C186" s="57" t="s">
        <v>798</v>
      </c>
      <c r="D186" s="46"/>
      <c r="E186" s="95"/>
      <c r="F186" s="57"/>
      <c r="G186" s="58" t="s">
        <v>1050</v>
      </c>
      <c r="H186" s="208">
        <v>4</v>
      </c>
      <c r="I186" s="209">
        <v>9.7000000000000003E-2</v>
      </c>
      <c r="J186" s="210">
        <v>94172.67</v>
      </c>
      <c r="K186" s="210">
        <v>6.9</v>
      </c>
      <c r="L186" s="210">
        <v>6.9</v>
      </c>
      <c r="M186" s="211">
        <v>0</v>
      </c>
      <c r="N186" s="212">
        <v>0</v>
      </c>
      <c r="O186" s="212">
        <v>0</v>
      </c>
      <c r="P186" s="212">
        <v>0</v>
      </c>
    </row>
    <row r="187" spans="1:16" ht="12.75" x14ac:dyDescent="0.2">
      <c r="A187" s="45" t="s">
        <v>799</v>
      </c>
      <c r="B187" s="95" t="s">
        <v>799</v>
      </c>
      <c r="C187" s="57" t="s">
        <v>799</v>
      </c>
      <c r="D187" s="46" t="s">
        <v>839</v>
      </c>
      <c r="E187" s="95" t="s">
        <v>839</v>
      </c>
      <c r="F187" s="57" t="s">
        <v>839</v>
      </c>
      <c r="G187" s="58" t="s">
        <v>1051</v>
      </c>
      <c r="H187" s="208">
        <v>0</v>
      </c>
      <c r="I187" s="209">
        <v>0</v>
      </c>
      <c r="J187" s="210">
        <v>43.09</v>
      </c>
      <c r="K187" s="210">
        <v>1.71</v>
      </c>
      <c r="L187" s="210">
        <v>1.71</v>
      </c>
      <c r="M187" s="211">
        <v>0</v>
      </c>
      <c r="N187" s="212">
        <v>5569.99</v>
      </c>
      <c r="O187" s="212">
        <v>0.05</v>
      </c>
      <c r="P187" s="212">
        <v>0.05</v>
      </c>
    </row>
    <row r="188" spans="1:16" ht="12.75" x14ac:dyDescent="0.2">
      <c r="A188" s="45" t="s">
        <v>800</v>
      </c>
      <c r="B188" s="95" t="s">
        <v>800</v>
      </c>
      <c r="C188" s="57" t="s">
        <v>800</v>
      </c>
      <c r="D188" s="46" t="s">
        <v>840</v>
      </c>
      <c r="E188" s="95" t="s">
        <v>840</v>
      </c>
      <c r="F188" s="57" t="s">
        <v>840</v>
      </c>
      <c r="G188" s="58" t="s">
        <v>1052</v>
      </c>
      <c r="H188" s="208">
        <v>0</v>
      </c>
      <c r="I188" s="209">
        <v>0.46800000000000003</v>
      </c>
      <c r="J188" s="210">
        <v>56.51</v>
      </c>
      <c r="K188" s="210">
        <v>4.47</v>
      </c>
      <c r="L188" s="210">
        <v>4.47</v>
      </c>
      <c r="M188" s="211">
        <v>0</v>
      </c>
      <c r="N188" s="212">
        <v>5766.41</v>
      </c>
      <c r="O188" s="212">
        <v>0.05</v>
      </c>
      <c r="P188" s="212">
        <v>0.05</v>
      </c>
    </row>
    <row r="189" spans="1:16" ht="12.75" x14ac:dyDescent="0.2">
      <c r="A189" s="45" t="s">
        <v>801</v>
      </c>
      <c r="B189" s="95" t="s">
        <v>801</v>
      </c>
      <c r="C189" s="57" t="s">
        <v>801</v>
      </c>
      <c r="D189" s="46" t="s">
        <v>841</v>
      </c>
      <c r="E189" s="95" t="s">
        <v>841</v>
      </c>
      <c r="F189" s="57" t="s">
        <v>841</v>
      </c>
      <c r="G189" s="58" t="s">
        <v>1053</v>
      </c>
      <c r="H189" s="208">
        <v>0</v>
      </c>
      <c r="I189" s="209">
        <v>0</v>
      </c>
      <c r="J189" s="210">
        <v>2765.41</v>
      </c>
      <c r="K189" s="210">
        <v>1.7</v>
      </c>
      <c r="L189" s="210">
        <v>1.7</v>
      </c>
      <c r="M189" s="211">
        <v>0</v>
      </c>
      <c r="N189" s="212">
        <v>2910.97</v>
      </c>
      <c r="O189" s="212">
        <v>0.05</v>
      </c>
      <c r="P189" s="212">
        <v>0.05</v>
      </c>
    </row>
    <row r="190" spans="1:16" ht="12.75" x14ac:dyDescent="0.2">
      <c r="A190" s="45" t="s">
        <v>802</v>
      </c>
      <c r="B190" s="95" t="s">
        <v>802</v>
      </c>
      <c r="C190" s="57" t="s">
        <v>802</v>
      </c>
      <c r="D190" s="46"/>
      <c r="E190" s="95"/>
      <c r="F190" s="57"/>
      <c r="G190" s="58" t="s">
        <v>1054</v>
      </c>
      <c r="H190" s="208">
        <v>4</v>
      </c>
      <c r="I190" s="209">
        <v>0</v>
      </c>
      <c r="J190" s="210">
        <v>95701.75</v>
      </c>
      <c r="K190" s="210">
        <v>2.17</v>
      </c>
      <c r="L190" s="210">
        <v>2.17</v>
      </c>
      <c r="M190" s="211">
        <v>0</v>
      </c>
      <c r="N190" s="212">
        <v>0</v>
      </c>
      <c r="O190" s="212">
        <v>0</v>
      </c>
      <c r="P190" s="212">
        <v>0</v>
      </c>
    </row>
    <row r="191" spans="1:16" ht="12.75" x14ac:dyDescent="0.2">
      <c r="A191" s="45" t="s">
        <v>803</v>
      </c>
      <c r="B191" s="95" t="s">
        <v>803</v>
      </c>
      <c r="C191" s="57" t="s">
        <v>803</v>
      </c>
      <c r="D191" s="46"/>
      <c r="E191" s="95"/>
      <c r="F191" s="57"/>
      <c r="G191" s="58" t="s">
        <v>1055</v>
      </c>
      <c r="H191" s="208">
        <v>4</v>
      </c>
      <c r="I191" s="209">
        <v>0</v>
      </c>
      <c r="J191" s="210">
        <v>95701.75</v>
      </c>
      <c r="K191" s="210">
        <v>3.27</v>
      </c>
      <c r="L191" s="210">
        <v>3.27</v>
      </c>
      <c r="M191" s="211">
        <v>0</v>
      </c>
      <c r="N191" s="212">
        <v>0</v>
      </c>
      <c r="O191" s="212">
        <v>0</v>
      </c>
      <c r="P191" s="212">
        <v>0</v>
      </c>
    </row>
    <row r="192" spans="1:16" ht="12.75" x14ac:dyDescent="0.2">
      <c r="A192" s="45" t="s">
        <v>804</v>
      </c>
      <c r="B192" s="95" t="s">
        <v>804</v>
      </c>
      <c r="C192" s="57" t="s">
        <v>804</v>
      </c>
      <c r="D192" s="46"/>
      <c r="E192" s="95"/>
      <c r="F192" s="57"/>
      <c r="G192" s="58" t="s">
        <v>1056</v>
      </c>
      <c r="H192" s="208">
        <v>3</v>
      </c>
      <c r="I192" s="209">
        <v>0</v>
      </c>
      <c r="J192" s="210">
        <v>35817.22</v>
      </c>
      <c r="K192" s="210">
        <v>1.69</v>
      </c>
      <c r="L192" s="210">
        <v>1.69</v>
      </c>
      <c r="M192" s="211">
        <v>0</v>
      </c>
      <c r="N192" s="212">
        <v>0</v>
      </c>
      <c r="O192" s="212">
        <v>0</v>
      </c>
      <c r="P192" s="212">
        <v>0</v>
      </c>
    </row>
    <row r="193" spans="1:16" ht="12.75" x14ac:dyDescent="0.2">
      <c r="A193" s="45" t="s">
        <v>805</v>
      </c>
      <c r="B193" s="95" t="s">
        <v>805</v>
      </c>
      <c r="C193" s="57" t="s">
        <v>805</v>
      </c>
      <c r="D193" s="46"/>
      <c r="E193" s="95"/>
      <c r="F193" s="57"/>
      <c r="G193" s="58" t="s">
        <v>1057</v>
      </c>
      <c r="H193" s="208">
        <v>4</v>
      </c>
      <c r="I193" s="209">
        <v>0</v>
      </c>
      <c r="J193" s="210">
        <v>95701.75</v>
      </c>
      <c r="K193" s="210">
        <v>2.75</v>
      </c>
      <c r="L193" s="210">
        <v>2.75</v>
      </c>
      <c r="M193" s="211">
        <v>0</v>
      </c>
      <c r="N193" s="212">
        <v>0</v>
      </c>
      <c r="O193" s="212">
        <v>0</v>
      </c>
      <c r="P193" s="212">
        <v>0</v>
      </c>
    </row>
    <row r="194" spans="1:16" ht="12.75" x14ac:dyDescent="0.2">
      <c r="A194" s="45" t="s">
        <v>806</v>
      </c>
      <c r="B194" s="95" t="s">
        <v>806</v>
      </c>
      <c r="C194" s="57" t="s">
        <v>806</v>
      </c>
      <c r="D194" s="46" t="s">
        <v>842</v>
      </c>
      <c r="E194" s="95" t="s">
        <v>842</v>
      </c>
      <c r="F194" s="57" t="s">
        <v>842</v>
      </c>
      <c r="G194" s="58" t="s">
        <v>1058</v>
      </c>
      <c r="H194" s="208">
        <v>0</v>
      </c>
      <c r="I194" s="209">
        <v>0</v>
      </c>
      <c r="J194" s="210">
        <v>5.94</v>
      </c>
      <c r="K194" s="210">
        <v>1.89</v>
      </c>
      <c r="L194" s="210">
        <v>1.89</v>
      </c>
      <c r="M194" s="211">
        <v>0</v>
      </c>
      <c r="N194" s="212">
        <v>606.08000000000004</v>
      </c>
      <c r="O194" s="212">
        <v>0.05</v>
      </c>
      <c r="P194" s="212">
        <v>0.05</v>
      </c>
    </row>
    <row r="195" spans="1:16" ht="12.75" x14ac:dyDescent="0.2">
      <c r="A195" s="45" t="s">
        <v>807</v>
      </c>
      <c r="B195" s="95" t="s">
        <v>807</v>
      </c>
      <c r="C195" s="57" t="s">
        <v>807</v>
      </c>
      <c r="D195" s="46" t="s">
        <v>843</v>
      </c>
      <c r="E195" s="95" t="s">
        <v>843</v>
      </c>
      <c r="F195" s="57" t="s">
        <v>843</v>
      </c>
      <c r="G195" s="58" t="s">
        <v>1059</v>
      </c>
      <c r="H195" s="208">
        <v>0</v>
      </c>
      <c r="I195" s="209">
        <v>4.7E-2</v>
      </c>
      <c r="J195" s="210">
        <v>515.51</v>
      </c>
      <c r="K195" s="210">
        <v>1.22</v>
      </c>
      <c r="L195" s="210">
        <v>1.22</v>
      </c>
      <c r="M195" s="211">
        <v>-0.23100000000000001</v>
      </c>
      <c r="N195" s="212">
        <v>542.66</v>
      </c>
      <c r="O195" s="212">
        <v>0.05</v>
      </c>
      <c r="P195" s="212">
        <v>0.05</v>
      </c>
    </row>
    <row r="196" spans="1:16" ht="12.75" x14ac:dyDescent="0.2">
      <c r="A196" s="45" t="s">
        <v>808</v>
      </c>
      <c r="B196" s="95" t="s">
        <v>808</v>
      </c>
      <c r="C196" s="57" t="s">
        <v>808</v>
      </c>
      <c r="D196" s="46" t="s">
        <v>844</v>
      </c>
      <c r="E196" s="95" t="s">
        <v>844</v>
      </c>
      <c r="F196" s="57" t="s">
        <v>844</v>
      </c>
      <c r="G196" s="58" t="s">
        <v>1060</v>
      </c>
      <c r="H196" s="208">
        <v>0</v>
      </c>
      <c r="I196" s="209">
        <v>0</v>
      </c>
      <c r="J196" s="210">
        <v>33.82</v>
      </c>
      <c r="K196" s="210">
        <v>2.74</v>
      </c>
      <c r="L196" s="210">
        <v>2.74</v>
      </c>
      <c r="M196" s="211">
        <v>0</v>
      </c>
      <c r="N196" s="212">
        <v>2670.04</v>
      </c>
      <c r="O196" s="212">
        <v>0.05</v>
      </c>
      <c r="P196" s="212">
        <v>0.05</v>
      </c>
    </row>
    <row r="197" spans="1:16" ht="12.75" x14ac:dyDescent="0.2">
      <c r="A197" s="45" t="s">
        <v>809</v>
      </c>
      <c r="B197" s="95" t="s">
        <v>809</v>
      </c>
      <c r="C197" s="57" t="s">
        <v>809</v>
      </c>
      <c r="D197" s="46" t="s">
        <v>845</v>
      </c>
      <c r="E197" s="95" t="s">
        <v>845</v>
      </c>
      <c r="F197" s="57" t="s">
        <v>845</v>
      </c>
      <c r="G197" s="58" t="s">
        <v>1061</v>
      </c>
      <c r="H197" s="208">
        <v>0</v>
      </c>
      <c r="I197" s="209">
        <v>3.0000000000000001E-3</v>
      </c>
      <c r="J197" s="210">
        <v>2.82</v>
      </c>
      <c r="K197" s="210">
        <v>2.89</v>
      </c>
      <c r="L197" s="210">
        <v>2.89</v>
      </c>
      <c r="M197" s="211">
        <v>0</v>
      </c>
      <c r="N197" s="212">
        <v>861.86</v>
      </c>
      <c r="O197" s="212">
        <v>0.05</v>
      </c>
      <c r="P197" s="212">
        <v>0.05</v>
      </c>
    </row>
    <row r="198" spans="1:16" ht="12.75" x14ac:dyDescent="0.2">
      <c r="A198" s="45" t="s">
        <v>810</v>
      </c>
      <c r="B198" s="95" t="s">
        <v>810</v>
      </c>
      <c r="C198" s="57" t="s">
        <v>810</v>
      </c>
      <c r="D198" s="46" t="s">
        <v>846</v>
      </c>
      <c r="E198" s="95" t="s">
        <v>846</v>
      </c>
      <c r="F198" s="57" t="s">
        <v>846</v>
      </c>
      <c r="G198" s="58" t="s">
        <v>1062</v>
      </c>
      <c r="H198" s="208">
        <v>0</v>
      </c>
      <c r="I198" s="209">
        <v>1.9E-2</v>
      </c>
      <c r="J198" s="210">
        <v>274.88</v>
      </c>
      <c r="K198" s="210">
        <v>1.44</v>
      </c>
      <c r="L198" s="210">
        <v>1.44</v>
      </c>
      <c r="M198" s="211">
        <v>-1.9E-2</v>
      </c>
      <c r="N198" s="212">
        <v>2061.63</v>
      </c>
      <c r="O198" s="212">
        <v>0.05</v>
      </c>
      <c r="P198" s="212">
        <v>0.05</v>
      </c>
    </row>
    <row r="199" spans="1:16" ht="12.75" x14ac:dyDescent="0.2">
      <c r="A199" s="45" t="s">
        <v>811</v>
      </c>
      <c r="B199" s="95" t="s">
        <v>811</v>
      </c>
      <c r="C199" s="57" t="s">
        <v>811</v>
      </c>
      <c r="D199" s="46" t="s">
        <v>847</v>
      </c>
      <c r="E199" s="95" t="s">
        <v>847</v>
      </c>
      <c r="F199" s="57" t="s">
        <v>847</v>
      </c>
      <c r="G199" s="58" t="s">
        <v>1063</v>
      </c>
      <c r="H199" s="208">
        <v>0</v>
      </c>
      <c r="I199" s="209">
        <v>0.114</v>
      </c>
      <c r="J199" s="210">
        <v>6.53</v>
      </c>
      <c r="K199" s="210">
        <v>2.02</v>
      </c>
      <c r="L199" s="210">
        <v>2.02</v>
      </c>
      <c r="M199" s="211">
        <v>0</v>
      </c>
      <c r="N199" s="212">
        <v>2678.63</v>
      </c>
      <c r="O199" s="212">
        <v>0.05</v>
      </c>
      <c r="P199" s="212">
        <v>0.05</v>
      </c>
    </row>
    <row r="200" spans="1:16" ht="12.75" x14ac:dyDescent="0.2">
      <c r="A200" s="45" t="s">
        <v>812</v>
      </c>
      <c r="B200" s="95" t="s">
        <v>812</v>
      </c>
      <c r="C200" s="57" t="s">
        <v>812</v>
      </c>
      <c r="D200" s="46" t="s">
        <v>848</v>
      </c>
      <c r="E200" s="95" t="s">
        <v>848</v>
      </c>
      <c r="F200" s="57" t="s">
        <v>848</v>
      </c>
      <c r="G200" s="58" t="s">
        <v>1064</v>
      </c>
      <c r="H200" s="208">
        <v>0</v>
      </c>
      <c r="I200" s="209">
        <v>2.1000000000000001E-2</v>
      </c>
      <c r="J200" s="210">
        <v>13.35</v>
      </c>
      <c r="K200" s="210">
        <v>2.29</v>
      </c>
      <c r="L200" s="210">
        <v>2.29</v>
      </c>
      <c r="M200" s="211">
        <v>0</v>
      </c>
      <c r="N200" s="212">
        <v>1364.76</v>
      </c>
      <c r="O200" s="212">
        <v>0.05</v>
      </c>
      <c r="P200" s="212">
        <v>0.05</v>
      </c>
    </row>
    <row r="201" spans="1:16" ht="12.75" x14ac:dyDescent="0.2">
      <c r="A201" s="45" t="s">
        <v>813</v>
      </c>
      <c r="B201" s="95" t="s">
        <v>813</v>
      </c>
      <c r="C201" s="57" t="s">
        <v>813</v>
      </c>
      <c r="D201" s="46" t="s">
        <v>849</v>
      </c>
      <c r="E201" s="95" t="s">
        <v>849</v>
      </c>
      <c r="F201" s="57" t="s">
        <v>849</v>
      </c>
      <c r="G201" s="58" t="s">
        <v>1065</v>
      </c>
      <c r="H201" s="208">
        <v>0</v>
      </c>
      <c r="I201" s="209">
        <v>0</v>
      </c>
      <c r="J201" s="210">
        <v>3.74</v>
      </c>
      <c r="K201" s="210">
        <v>2.56</v>
      </c>
      <c r="L201" s="210">
        <v>2.56</v>
      </c>
      <c r="M201" s="211">
        <v>0</v>
      </c>
      <c r="N201" s="212">
        <v>608.28</v>
      </c>
      <c r="O201" s="212">
        <v>0.05</v>
      </c>
      <c r="P201" s="212">
        <v>0.05</v>
      </c>
    </row>
    <row r="202" spans="1:16" ht="12.75" x14ac:dyDescent="0.2">
      <c r="A202" s="45" t="s">
        <v>814</v>
      </c>
      <c r="B202" s="95" t="s">
        <v>814</v>
      </c>
      <c r="C202" s="57" t="s">
        <v>814</v>
      </c>
      <c r="D202" s="46" t="s">
        <v>850</v>
      </c>
      <c r="E202" s="95" t="s">
        <v>850</v>
      </c>
      <c r="F202" s="57" t="s">
        <v>850</v>
      </c>
      <c r="G202" s="58" t="s">
        <v>1066</v>
      </c>
      <c r="H202" s="208">
        <v>0</v>
      </c>
      <c r="I202" s="209">
        <v>0</v>
      </c>
      <c r="J202" s="210">
        <v>2.4300000000000002</v>
      </c>
      <c r="K202" s="210">
        <v>2.0299999999999998</v>
      </c>
      <c r="L202" s="210">
        <v>2.0299999999999998</v>
      </c>
      <c r="M202" s="211">
        <v>0</v>
      </c>
      <c r="N202" s="212">
        <v>1329.93</v>
      </c>
      <c r="O202" s="212">
        <v>0.05</v>
      </c>
      <c r="P202" s="212">
        <v>0.05</v>
      </c>
    </row>
    <row r="203" spans="1:16" ht="12.75" x14ac:dyDescent="0.2">
      <c r="A203" s="45" t="s">
        <v>815</v>
      </c>
      <c r="B203" s="95" t="s">
        <v>815</v>
      </c>
      <c r="C203" s="57" t="s">
        <v>815</v>
      </c>
      <c r="D203" s="46" t="s">
        <v>851</v>
      </c>
      <c r="E203" s="95" t="s">
        <v>851</v>
      </c>
      <c r="F203" s="57" t="s">
        <v>851</v>
      </c>
      <c r="G203" s="58" t="s">
        <v>1067</v>
      </c>
      <c r="H203" s="208">
        <v>0</v>
      </c>
      <c r="I203" s="209">
        <v>1.74</v>
      </c>
      <c r="J203" s="210">
        <v>2950.09</v>
      </c>
      <c r="K203" s="210">
        <v>1.24</v>
      </c>
      <c r="L203" s="210">
        <v>1.24</v>
      </c>
      <c r="M203" s="211">
        <v>-2.0230000000000001</v>
      </c>
      <c r="N203" s="212">
        <v>3105.26</v>
      </c>
      <c r="O203" s="212">
        <v>0.05</v>
      </c>
      <c r="P203" s="212">
        <v>0.05</v>
      </c>
    </row>
    <row r="204" spans="1:16" ht="12.75" x14ac:dyDescent="0.2">
      <c r="A204" s="45" t="s">
        <v>816</v>
      </c>
      <c r="B204" s="95" t="s">
        <v>816</v>
      </c>
      <c r="C204" s="57" t="s">
        <v>816</v>
      </c>
      <c r="D204" s="46" t="s">
        <v>852</v>
      </c>
      <c r="E204" s="95" t="s">
        <v>852</v>
      </c>
      <c r="F204" s="57" t="s">
        <v>852</v>
      </c>
      <c r="G204" s="58" t="s">
        <v>1068</v>
      </c>
      <c r="H204" s="208">
        <v>0</v>
      </c>
      <c r="I204" s="209">
        <v>0</v>
      </c>
      <c r="J204" s="210">
        <v>3839.31</v>
      </c>
      <c r="K204" s="210">
        <v>0.84</v>
      </c>
      <c r="L204" s="210">
        <v>0.84</v>
      </c>
      <c r="M204" s="211">
        <v>0</v>
      </c>
      <c r="N204" s="212">
        <v>4041.33</v>
      </c>
      <c r="O204" s="212">
        <v>0.05</v>
      </c>
      <c r="P204" s="212">
        <v>0.05</v>
      </c>
    </row>
    <row r="205" spans="1:16" ht="12.75" x14ac:dyDescent="0.2">
      <c r="A205" s="45" t="s">
        <v>817</v>
      </c>
      <c r="B205" s="95" t="s">
        <v>817</v>
      </c>
      <c r="C205" s="57" t="s">
        <v>817</v>
      </c>
      <c r="D205" s="46" t="s">
        <v>853</v>
      </c>
      <c r="E205" s="95" t="s">
        <v>853</v>
      </c>
      <c r="F205" s="57" t="s">
        <v>853</v>
      </c>
      <c r="G205" s="58" t="s">
        <v>1069</v>
      </c>
      <c r="H205" s="208">
        <v>0</v>
      </c>
      <c r="I205" s="209">
        <v>0</v>
      </c>
      <c r="J205" s="210">
        <v>666.18</v>
      </c>
      <c r="K205" s="210">
        <v>1.1100000000000001</v>
      </c>
      <c r="L205" s="210">
        <v>1.1100000000000001</v>
      </c>
      <c r="M205" s="211">
        <v>0</v>
      </c>
      <c r="N205" s="212">
        <v>666.18</v>
      </c>
      <c r="O205" s="212">
        <v>0.05</v>
      </c>
      <c r="P205" s="212">
        <v>0.05</v>
      </c>
    </row>
    <row r="206" spans="1:16" ht="12.75" x14ac:dyDescent="0.2">
      <c r="A206" s="45" t="s">
        <v>818</v>
      </c>
      <c r="B206" s="95" t="s">
        <v>818</v>
      </c>
      <c r="C206" s="57" t="s">
        <v>818</v>
      </c>
      <c r="D206" s="46" t="s">
        <v>854</v>
      </c>
      <c r="E206" s="95" t="s">
        <v>854</v>
      </c>
      <c r="F206" s="57" t="s">
        <v>854</v>
      </c>
      <c r="G206" s="58" t="s">
        <v>1070</v>
      </c>
      <c r="H206" s="208">
        <v>0</v>
      </c>
      <c r="I206" s="209">
        <v>0</v>
      </c>
      <c r="J206" s="210">
        <v>14.07</v>
      </c>
      <c r="K206" s="210">
        <v>1.98</v>
      </c>
      <c r="L206" s="210">
        <v>1.98</v>
      </c>
      <c r="M206" s="211">
        <v>0</v>
      </c>
      <c r="N206" s="212">
        <v>1364.04</v>
      </c>
      <c r="O206" s="212">
        <v>0.05</v>
      </c>
      <c r="P206" s="212">
        <v>0.05</v>
      </c>
    </row>
    <row r="207" spans="1:16" ht="12.75" x14ac:dyDescent="0.2">
      <c r="A207" s="45" t="s">
        <v>819</v>
      </c>
      <c r="B207" s="95" t="s">
        <v>819</v>
      </c>
      <c r="C207" s="57" t="s">
        <v>819</v>
      </c>
      <c r="D207" s="46" t="s">
        <v>855</v>
      </c>
      <c r="E207" s="95" t="s">
        <v>855</v>
      </c>
      <c r="F207" s="57" t="s">
        <v>855</v>
      </c>
      <c r="G207" s="58" t="s">
        <v>1071</v>
      </c>
      <c r="H207" s="208">
        <v>0</v>
      </c>
      <c r="I207" s="209">
        <v>0</v>
      </c>
      <c r="J207" s="210">
        <v>133.94</v>
      </c>
      <c r="K207" s="210">
        <v>1.71</v>
      </c>
      <c r="L207" s="210">
        <v>1.71</v>
      </c>
      <c r="M207" s="211">
        <v>0</v>
      </c>
      <c r="N207" s="212">
        <v>2877.28</v>
      </c>
      <c r="O207" s="212">
        <v>0.05</v>
      </c>
      <c r="P207" s="212">
        <v>0.05</v>
      </c>
    </row>
    <row r="208" spans="1:16" ht="12.75" x14ac:dyDescent="0.2">
      <c r="A208" s="45" t="s">
        <v>820</v>
      </c>
      <c r="B208" s="95" t="s">
        <v>820</v>
      </c>
      <c r="C208" s="57" t="s">
        <v>820</v>
      </c>
      <c r="D208" s="46" t="s">
        <v>856</v>
      </c>
      <c r="E208" s="95" t="s">
        <v>856</v>
      </c>
      <c r="F208" s="57" t="s">
        <v>856</v>
      </c>
      <c r="G208" s="58" t="s">
        <v>1072</v>
      </c>
      <c r="H208" s="208">
        <v>0</v>
      </c>
      <c r="I208" s="209">
        <v>0</v>
      </c>
      <c r="J208" s="210">
        <v>47.03</v>
      </c>
      <c r="K208" s="210">
        <v>1.3</v>
      </c>
      <c r="L208" s="210">
        <v>1.3</v>
      </c>
      <c r="M208" s="211">
        <v>0</v>
      </c>
      <c r="N208" s="212">
        <v>1959.55</v>
      </c>
      <c r="O208" s="212">
        <v>0.05</v>
      </c>
      <c r="P208" s="212">
        <v>0.05</v>
      </c>
    </row>
    <row r="209" spans="1:19" ht="12.75" x14ac:dyDescent="0.2">
      <c r="A209" s="45" t="s">
        <v>821</v>
      </c>
      <c r="B209" s="95" t="s">
        <v>821</v>
      </c>
      <c r="C209" s="57" t="s">
        <v>821</v>
      </c>
      <c r="D209" s="46"/>
      <c r="E209" s="95"/>
      <c r="F209" s="57"/>
      <c r="G209" s="58" t="s">
        <v>1073</v>
      </c>
      <c r="H209" s="208">
        <v>1</v>
      </c>
      <c r="I209" s="209">
        <v>2.4420000000000002</v>
      </c>
      <c r="J209" s="210">
        <v>1915.79</v>
      </c>
      <c r="K209" s="210">
        <v>5.05</v>
      </c>
      <c r="L209" s="210">
        <v>5.05</v>
      </c>
      <c r="M209" s="211">
        <v>0</v>
      </c>
      <c r="N209" s="212">
        <v>0</v>
      </c>
      <c r="O209" s="212">
        <v>0</v>
      </c>
      <c r="P209" s="212">
        <v>0</v>
      </c>
    </row>
    <row r="210" spans="1:19" ht="12.75" x14ac:dyDescent="0.2">
      <c r="A210" s="45" t="s">
        <v>822</v>
      </c>
      <c r="B210" s="95" t="s">
        <v>822</v>
      </c>
      <c r="C210" s="57" t="s">
        <v>822</v>
      </c>
      <c r="D210" s="46" t="s">
        <v>857</v>
      </c>
      <c r="E210" s="95" t="s">
        <v>857</v>
      </c>
      <c r="F210" s="57" t="s">
        <v>857</v>
      </c>
      <c r="G210" s="58" t="s">
        <v>1074</v>
      </c>
      <c r="H210" s="208">
        <v>0</v>
      </c>
      <c r="I210" s="209">
        <v>0</v>
      </c>
      <c r="J210" s="210">
        <v>166.46</v>
      </c>
      <c r="K210" s="210">
        <v>1.1000000000000001</v>
      </c>
      <c r="L210" s="210">
        <v>1.1000000000000001</v>
      </c>
      <c r="M210" s="211">
        <v>0</v>
      </c>
      <c r="N210" s="212">
        <v>11373.51</v>
      </c>
      <c r="O210" s="212">
        <v>0.05</v>
      </c>
      <c r="P210" s="212">
        <v>0.05</v>
      </c>
    </row>
    <row r="211" spans="1:19" ht="12.75" x14ac:dyDescent="0.2">
      <c r="A211" s="45" t="s">
        <v>823</v>
      </c>
      <c r="B211" s="95" t="s">
        <v>823</v>
      </c>
      <c r="C211" s="57" t="s">
        <v>823</v>
      </c>
      <c r="D211" s="46" t="s">
        <v>858</v>
      </c>
      <c r="E211" s="95" t="s">
        <v>858</v>
      </c>
      <c r="F211" s="57" t="s">
        <v>858</v>
      </c>
      <c r="G211" s="58" t="s">
        <v>1075</v>
      </c>
      <c r="H211" s="208">
        <v>0</v>
      </c>
      <c r="I211" s="209">
        <v>0</v>
      </c>
      <c r="J211" s="210">
        <v>668.58</v>
      </c>
      <c r="K211" s="210">
        <v>1.98</v>
      </c>
      <c r="L211" s="210">
        <v>1.98</v>
      </c>
      <c r="M211" s="211">
        <v>0</v>
      </c>
      <c r="N211" s="212">
        <v>682.08</v>
      </c>
      <c r="O211" s="212">
        <v>0.05</v>
      </c>
      <c r="P211" s="212">
        <v>0.05</v>
      </c>
    </row>
    <row r="212" spans="1:19" ht="12.75" x14ac:dyDescent="0.2">
      <c r="A212" s="45" t="s">
        <v>824</v>
      </c>
      <c r="B212" s="95" t="s">
        <v>824</v>
      </c>
      <c r="C212" s="57" t="s">
        <v>824</v>
      </c>
      <c r="D212" s="46" t="s">
        <v>859</v>
      </c>
      <c r="E212" s="95" t="s">
        <v>859</v>
      </c>
      <c r="F212" s="57" t="s">
        <v>859</v>
      </c>
      <c r="G212" s="58" t="s">
        <v>1076</v>
      </c>
      <c r="H212" s="208">
        <v>0</v>
      </c>
      <c r="I212" s="209">
        <v>0</v>
      </c>
      <c r="J212" s="210">
        <v>2.89</v>
      </c>
      <c r="K212" s="210">
        <v>3.02</v>
      </c>
      <c r="L212" s="210">
        <v>3.02</v>
      </c>
      <c r="M212" s="211">
        <v>0</v>
      </c>
      <c r="N212" s="212">
        <v>1405.72</v>
      </c>
      <c r="O212" s="212">
        <v>0.05</v>
      </c>
      <c r="P212" s="212">
        <v>0.05</v>
      </c>
    </row>
    <row r="213" spans="1:19" ht="12.75" x14ac:dyDescent="0.2">
      <c r="A213" s="45" t="s">
        <v>825</v>
      </c>
      <c r="B213" s="95" t="s">
        <v>825</v>
      </c>
      <c r="C213" s="57" t="s">
        <v>825</v>
      </c>
      <c r="D213" s="46" t="s">
        <v>860</v>
      </c>
      <c r="E213" s="95" t="s">
        <v>860</v>
      </c>
      <c r="F213" s="57" t="s">
        <v>860</v>
      </c>
      <c r="G213" s="58" t="s">
        <v>1077</v>
      </c>
      <c r="H213" s="208">
        <v>0</v>
      </c>
      <c r="I213" s="209">
        <v>1E-3</v>
      </c>
      <c r="J213" s="210">
        <v>6.74</v>
      </c>
      <c r="K213" s="210">
        <v>1.75</v>
      </c>
      <c r="L213" s="210">
        <v>1.75</v>
      </c>
      <c r="M213" s="211">
        <v>-1E-3</v>
      </c>
      <c r="N213" s="212">
        <v>2838.89</v>
      </c>
      <c r="O213" s="212">
        <v>0.05</v>
      </c>
      <c r="P213" s="212">
        <v>0.05</v>
      </c>
    </row>
    <row r="214" spans="1:19" ht="12.75" x14ac:dyDescent="0.2">
      <c r="A214" s="45" t="s">
        <v>826</v>
      </c>
      <c r="B214" s="95" t="s">
        <v>826</v>
      </c>
      <c r="C214" s="57" t="s">
        <v>826</v>
      </c>
      <c r="D214" s="46" t="s">
        <v>861</v>
      </c>
      <c r="E214" s="95" t="s">
        <v>861</v>
      </c>
      <c r="F214" s="57" t="s">
        <v>861</v>
      </c>
      <c r="G214" s="58" t="s">
        <v>1078</v>
      </c>
      <c r="H214" s="208">
        <v>0</v>
      </c>
      <c r="I214" s="209">
        <v>0.16500000000000001</v>
      </c>
      <c r="J214" s="210">
        <v>14.25</v>
      </c>
      <c r="K214" s="210">
        <v>2.94</v>
      </c>
      <c r="L214" s="210">
        <v>2.94</v>
      </c>
      <c r="M214" s="211">
        <v>0</v>
      </c>
      <c r="N214" s="212">
        <v>8551.48</v>
      </c>
      <c r="O214" s="212">
        <v>0.05</v>
      </c>
      <c r="P214" s="212">
        <v>0.05</v>
      </c>
    </row>
    <row r="215" spans="1:19" ht="12.75" x14ac:dyDescent="0.2">
      <c r="A215" s="45" t="s">
        <v>827</v>
      </c>
      <c r="B215" s="95" t="s">
        <v>827</v>
      </c>
      <c r="C215" s="57" t="s">
        <v>827</v>
      </c>
      <c r="D215" s="46" t="s">
        <v>862</v>
      </c>
      <c r="E215" s="95" t="s">
        <v>862</v>
      </c>
      <c r="F215" s="57" t="s">
        <v>862</v>
      </c>
      <c r="G215" s="58" t="s">
        <v>1079</v>
      </c>
      <c r="H215" s="208">
        <v>0</v>
      </c>
      <c r="I215" s="209">
        <v>0</v>
      </c>
      <c r="J215" s="210">
        <v>16.850000000000001</v>
      </c>
      <c r="K215" s="210">
        <v>2.61</v>
      </c>
      <c r="L215" s="210">
        <v>2.61</v>
      </c>
      <c r="M215" s="211">
        <v>0</v>
      </c>
      <c r="N215" s="212">
        <v>1773.76</v>
      </c>
      <c r="O215" s="212">
        <v>0.05</v>
      </c>
      <c r="P215" s="212">
        <v>0.05</v>
      </c>
    </row>
    <row r="216" spans="1:19" ht="12.75" x14ac:dyDescent="0.2">
      <c r="A216" s="45" t="s">
        <v>828</v>
      </c>
      <c r="B216" s="95" t="s">
        <v>828</v>
      </c>
      <c r="C216" s="57" t="s">
        <v>828</v>
      </c>
      <c r="D216" s="46" t="s">
        <v>863</v>
      </c>
      <c r="E216" s="95" t="s">
        <v>863</v>
      </c>
      <c r="F216" s="57" t="s">
        <v>863</v>
      </c>
      <c r="G216" s="58" t="s">
        <v>1080</v>
      </c>
      <c r="H216" s="208">
        <v>0</v>
      </c>
      <c r="I216" s="209">
        <v>0.29899999999999999</v>
      </c>
      <c r="J216" s="210">
        <v>7.14</v>
      </c>
      <c r="K216" s="210">
        <v>2.86</v>
      </c>
      <c r="L216" s="210">
        <v>2.86</v>
      </c>
      <c r="M216" s="211">
        <v>0</v>
      </c>
      <c r="N216" s="212">
        <v>1618.08</v>
      </c>
      <c r="O216" s="212">
        <v>0.05</v>
      </c>
      <c r="P216" s="212">
        <v>0.05</v>
      </c>
    </row>
    <row r="217" spans="1:19" ht="12.75" x14ac:dyDescent="0.2">
      <c r="A217" s="45" t="s">
        <v>829</v>
      </c>
      <c r="B217" s="95" t="s">
        <v>829</v>
      </c>
      <c r="C217" s="57" t="s">
        <v>829</v>
      </c>
      <c r="D217" s="46"/>
      <c r="E217" s="95"/>
      <c r="F217" s="57"/>
      <c r="G217" s="58" t="s">
        <v>1081</v>
      </c>
      <c r="H217" s="208">
        <v>4</v>
      </c>
      <c r="I217" s="209">
        <v>0</v>
      </c>
      <c r="J217" s="210">
        <v>117924.13</v>
      </c>
      <c r="K217" s="210">
        <v>2.63</v>
      </c>
      <c r="L217" s="210">
        <v>2.63</v>
      </c>
      <c r="M217" s="211">
        <v>0</v>
      </c>
      <c r="N217" s="212">
        <v>0</v>
      </c>
      <c r="O217" s="212">
        <v>0</v>
      </c>
      <c r="P217" s="212">
        <v>0</v>
      </c>
    </row>
    <row r="218" spans="1:19" ht="12.75" x14ac:dyDescent="0.2">
      <c r="A218" s="45" t="s">
        <v>830</v>
      </c>
      <c r="B218" s="95" t="s">
        <v>830</v>
      </c>
      <c r="C218" s="57" t="s">
        <v>830</v>
      </c>
      <c r="D218" s="46"/>
      <c r="E218" s="95"/>
      <c r="F218" s="57"/>
      <c r="G218" s="58" t="s">
        <v>1082</v>
      </c>
      <c r="H218" s="208">
        <v>3</v>
      </c>
      <c r="I218" s="209">
        <v>0</v>
      </c>
      <c r="J218" s="210">
        <v>41912.839999999997</v>
      </c>
      <c r="K218" s="210">
        <v>4.07</v>
      </c>
      <c r="L218" s="210">
        <v>4.07</v>
      </c>
      <c r="M218" s="211">
        <v>0</v>
      </c>
      <c r="N218" s="212">
        <v>0</v>
      </c>
      <c r="O218" s="212">
        <v>0</v>
      </c>
      <c r="P218" s="212">
        <v>0</v>
      </c>
    </row>
    <row r="219" spans="1:19" ht="12.75" x14ac:dyDescent="0.2">
      <c r="A219" s="45" t="s">
        <v>831</v>
      </c>
      <c r="B219" s="95" t="s">
        <v>831</v>
      </c>
      <c r="C219" s="57" t="s">
        <v>831</v>
      </c>
      <c r="D219" s="46" t="s">
        <v>864</v>
      </c>
      <c r="E219" s="95" t="s">
        <v>864</v>
      </c>
      <c r="F219" s="57" t="s">
        <v>864</v>
      </c>
      <c r="G219" s="58" t="s">
        <v>1083</v>
      </c>
      <c r="H219" s="208">
        <v>0</v>
      </c>
      <c r="I219" s="209">
        <v>3.1459999999999999</v>
      </c>
      <c r="J219" s="210">
        <v>27.27</v>
      </c>
      <c r="K219" s="210">
        <v>2.0099999999999998</v>
      </c>
      <c r="L219" s="210">
        <v>2.0099999999999998</v>
      </c>
      <c r="M219" s="211">
        <v>0</v>
      </c>
      <c r="N219" s="212">
        <v>625.41999999999996</v>
      </c>
      <c r="O219" s="212">
        <v>0.05</v>
      </c>
      <c r="P219" s="212">
        <v>0.05</v>
      </c>
    </row>
    <row r="220" spans="1:19" ht="25.5" x14ac:dyDescent="0.2">
      <c r="A220" s="45" t="s">
        <v>832</v>
      </c>
      <c r="B220" s="95" t="s">
        <v>832</v>
      </c>
      <c r="C220" s="57" t="s">
        <v>832</v>
      </c>
      <c r="D220" s="46" t="s">
        <v>865</v>
      </c>
      <c r="E220" s="95" t="s">
        <v>865</v>
      </c>
      <c r="F220" s="57" t="s">
        <v>865</v>
      </c>
      <c r="G220" s="58" t="s">
        <v>1084</v>
      </c>
      <c r="H220" s="208">
        <v>0</v>
      </c>
      <c r="I220" s="209">
        <v>2.7E-2</v>
      </c>
      <c r="J220" s="210">
        <v>8.16</v>
      </c>
      <c r="K220" s="210">
        <v>1.69</v>
      </c>
      <c r="L220" s="210">
        <v>1.69</v>
      </c>
      <c r="M220" s="211">
        <v>-0.14699999999999999</v>
      </c>
      <c r="N220" s="212">
        <v>1631.08</v>
      </c>
      <c r="O220" s="212">
        <v>0.05</v>
      </c>
      <c r="P220" s="212">
        <v>0.05</v>
      </c>
    </row>
    <row r="221" spans="1:19" ht="12.75" x14ac:dyDescent="0.2">
      <c r="A221" s="45" t="s">
        <v>833</v>
      </c>
      <c r="B221" s="95" t="s">
        <v>833</v>
      </c>
      <c r="C221" s="57" t="s">
        <v>833</v>
      </c>
      <c r="D221" s="46" t="s">
        <v>866</v>
      </c>
      <c r="E221" s="95" t="s">
        <v>866</v>
      </c>
      <c r="F221" s="57" t="s">
        <v>866</v>
      </c>
      <c r="G221" s="58" t="s">
        <v>1085</v>
      </c>
      <c r="H221" s="208">
        <v>0</v>
      </c>
      <c r="I221" s="209">
        <v>0</v>
      </c>
      <c r="J221" s="210">
        <v>89.21</v>
      </c>
      <c r="K221" s="210">
        <v>1.01</v>
      </c>
      <c r="L221" s="210">
        <v>1.01</v>
      </c>
      <c r="M221" s="211">
        <v>0</v>
      </c>
      <c r="N221" s="212">
        <v>22392.1</v>
      </c>
      <c r="O221" s="212">
        <v>0.05</v>
      </c>
      <c r="P221" s="212">
        <v>0.05</v>
      </c>
    </row>
    <row r="222" spans="1:19" ht="12.75" x14ac:dyDescent="0.2">
      <c r="A222" s="45" t="s">
        <v>834</v>
      </c>
      <c r="B222" s="95" t="s">
        <v>834</v>
      </c>
      <c r="C222" s="57" t="s">
        <v>834</v>
      </c>
      <c r="D222" s="46"/>
      <c r="E222" s="95"/>
      <c r="F222" s="57"/>
      <c r="G222" s="58" t="s">
        <v>1086</v>
      </c>
      <c r="H222" s="208">
        <v>4</v>
      </c>
      <c r="I222" s="209">
        <v>0.09</v>
      </c>
      <c r="J222" s="210">
        <v>118417.56</v>
      </c>
      <c r="K222" s="210">
        <v>3.29</v>
      </c>
      <c r="L222" s="210">
        <v>3.29</v>
      </c>
      <c r="M222" s="211">
        <v>0</v>
      </c>
      <c r="N222" s="212">
        <v>0</v>
      </c>
      <c r="O222" s="212">
        <v>0</v>
      </c>
      <c r="P222" s="212">
        <v>0</v>
      </c>
    </row>
    <row r="223" spans="1:19" ht="12.75" x14ac:dyDescent="0.2">
      <c r="A223" s="45" t="s">
        <v>835</v>
      </c>
      <c r="B223" s="95" t="s">
        <v>835</v>
      </c>
      <c r="C223" s="57" t="s">
        <v>835</v>
      </c>
      <c r="D223" s="46" t="s">
        <v>867</v>
      </c>
      <c r="E223" s="95" t="s">
        <v>867</v>
      </c>
      <c r="F223" s="57" t="s">
        <v>867</v>
      </c>
      <c r="G223" s="58" t="s">
        <v>1087</v>
      </c>
      <c r="H223" s="208">
        <v>0</v>
      </c>
      <c r="I223" s="209">
        <v>0</v>
      </c>
      <c r="J223" s="210">
        <v>12.57</v>
      </c>
      <c r="K223" s="210">
        <v>2.0299999999999998</v>
      </c>
      <c r="L223" s="210">
        <v>2.0299999999999998</v>
      </c>
      <c r="M223" s="211">
        <v>0</v>
      </c>
      <c r="N223" s="212">
        <v>1319.78</v>
      </c>
      <c r="O223" s="212">
        <v>0.05</v>
      </c>
      <c r="P223" s="212">
        <v>0.05</v>
      </c>
    </row>
    <row r="224" spans="1:19" ht="15" customHeight="1" x14ac:dyDescent="0.2">
      <c r="A224" s="45"/>
      <c r="B224" s="95"/>
      <c r="C224" s="57"/>
      <c r="D224" s="46"/>
      <c r="E224" s="95"/>
      <c r="F224" s="57"/>
      <c r="G224" s="58"/>
      <c r="H224" s="58"/>
      <c r="I224" s="62"/>
      <c r="J224" s="63"/>
      <c r="K224" s="63"/>
      <c r="L224" s="63"/>
      <c r="M224" s="64"/>
      <c r="N224" s="65"/>
      <c r="O224" s="65"/>
      <c r="P224" s="65"/>
      <c r="Q224" s="214"/>
      <c r="S224" s="215"/>
    </row>
    <row r="225" spans="1:19" ht="15" customHeight="1" x14ac:dyDescent="0.2">
      <c r="A225" s="45"/>
      <c r="B225" s="95"/>
      <c r="C225" s="57"/>
      <c r="D225" s="46"/>
      <c r="E225" s="95"/>
      <c r="F225" s="57"/>
      <c r="G225" s="58"/>
      <c r="H225" s="58"/>
      <c r="I225" s="62"/>
      <c r="J225" s="63"/>
      <c r="K225" s="63"/>
      <c r="L225" s="63"/>
      <c r="M225" s="64"/>
      <c r="N225" s="65"/>
      <c r="O225" s="65"/>
      <c r="P225" s="65"/>
      <c r="Q225" s="214"/>
      <c r="S225" s="215"/>
    </row>
    <row r="226" spans="1:19" ht="15" customHeight="1" x14ac:dyDescent="0.2">
      <c r="A226" s="45"/>
      <c r="B226" s="95"/>
      <c r="C226" s="57"/>
      <c r="D226" s="46"/>
      <c r="E226" s="95"/>
      <c r="F226" s="57"/>
      <c r="G226" s="58"/>
      <c r="H226" s="58"/>
      <c r="I226" s="62"/>
      <c r="J226" s="63"/>
      <c r="K226" s="63"/>
      <c r="L226" s="63"/>
      <c r="M226" s="64"/>
      <c r="N226" s="65"/>
      <c r="O226" s="65"/>
      <c r="P226" s="65"/>
      <c r="Q226" s="214"/>
      <c r="S226" s="215"/>
    </row>
    <row r="227" spans="1:19" ht="15" customHeight="1" x14ac:dyDescent="0.2">
      <c r="A227" s="45"/>
      <c r="B227" s="95"/>
      <c r="C227" s="57"/>
      <c r="D227" s="46"/>
      <c r="E227" s="95"/>
      <c r="F227" s="57"/>
      <c r="G227" s="58"/>
      <c r="H227" s="58"/>
      <c r="I227" s="62"/>
      <c r="J227" s="63"/>
      <c r="K227" s="63"/>
      <c r="L227" s="63"/>
      <c r="M227" s="64"/>
      <c r="N227" s="65"/>
      <c r="O227" s="65"/>
      <c r="P227" s="65"/>
    </row>
    <row r="228" spans="1:19" ht="15" customHeight="1" x14ac:dyDescent="0.2">
      <c r="A228" s="45"/>
      <c r="B228" s="95"/>
      <c r="C228" s="57"/>
      <c r="D228" s="46"/>
      <c r="E228" s="95"/>
      <c r="F228" s="57"/>
      <c r="G228" s="58"/>
      <c r="H228" s="58"/>
      <c r="I228" s="62"/>
      <c r="J228" s="63"/>
      <c r="K228" s="63"/>
      <c r="L228" s="63"/>
      <c r="M228" s="64"/>
      <c r="N228" s="65"/>
      <c r="O228" s="65"/>
      <c r="P228" s="65"/>
    </row>
    <row r="229" spans="1:19" ht="15" customHeight="1" x14ac:dyDescent="0.2">
      <c r="A229" s="45"/>
      <c r="B229" s="95"/>
      <c r="C229" s="57"/>
      <c r="D229" s="46"/>
      <c r="E229" s="95"/>
      <c r="F229" s="57"/>
      <c r="G229" s="58"/>
      <c r="H229" s="58"/>
      <c r="I229" s="62"/>
      <c r="J229" s="63"/>
      <c r="K229" s="63"/>
      <c r="L229" s="63"/>
      <c r="M229" s="64"/>
      <c r="N229" s="65"/>
      <c r="O229" s="65"/>
      <c r="P229" s="65"/>
    </row>
    <row r="230" spans="1:19" ht="15" customHeight="1" x14ac:dyDescent="0.2">
      <c r="A230" s="45"/>
      <c r="B230" s="95"/>
      <c r="C230" s="57"/>
      <c r="D230" s="46"/>
      <c r="E230" s="95"/>
      <c r="F230" s="57"/>
      <c r="G230" s="58"/>
      <c r="H230" s="58"/>
      <c r="I230" s="62"/>
      <c r="J230" s="63"/>
      <c r="K230" s="63"/>
      <c r="L230" s="63"/>
      <c r="M230" s="64"/>
      <c r="N230" s="65"/>
      <c r="O230" s="65"/>
      <c r="P230" s="65"/>
    </row>
    <row r="231" spans="1:19" ht="15" customHeight="1" x14ac:dyDescent="0.2">
      <c r="A231" s="45"/>
      <c r="B231" s="95"/>
      <c r="C231" s="57"/>
      <c r="D231" s="46"/>
      <c r="E231" s="95"/>
      <c r="F231" s="57"/>
      <c r="G231" s="58"/>
      <c r="H231" s="58"/>
      <c r="I231" s="62"/>
      <c r="J231" s="63"/>
      <c r="K231" s="63"/>
      <c r="L231" s="63"/>
      <c r="M231" s="64"/>
      <c r="N231" s="65"/>
      <c r="O231" s="65"/>
      <c r="P231" s="65"/>
    </row>
    <row r="232" spans="1:19" ht="15" customHeight="1" x14ac:dyDescent="0.2">
      <c r="A232" s="45"/>
      <c r="B232" s="95"/>
      <c r="C232" s="57"/>
      <c r="D232" s="46"/>
      <c r="E232" s="95"/>
      <c r="F232" s="57"/>
      <c r="G232" s="58"/>
      <c r="H232" s="58"/>
      <c r="I232" s="62"/>
      <c r="J232" s="63"/>
      <c r="K232" s="63"/>
      <c r="L232" s="63"/>
      <c r="M232" s="64"/>
      <c r="N232" s="65"/>
      <c r="O232" s="65"/>
      <c r="P232" s="65"/>
    </row>
    <row r="233" spans="1:19" ht="15" customHeight="1" x14ac:dyDescent="0.2">
      <c r="A233" s="45"/>
      <c r="B233" s="95"/>
      <c r="C233" s="57"/>
      <c r="D233" s="46"/>
      <c r="E233" s="95"/>
      <c r="F233" s="57"/>
      <c r="G233" s="58"/>
      <c r="H233" s="58"/>
      <c r="I233" s="62"/>
      <c r="J233" s="63"/>
      <c r="K233" s="63"/>
      <c r="L233" s="63"/>
      <c r="M233" s="64"/>
      <c r="N233" s="65"/>
      <c r="O233" s="65"/>
      <c r="P233" s="65"/>
    </row>
    <row r="234" spans="1:19" ht="15" customHeight="1" x14ac:dyDescent="0.2">
      <c r="A234" s="45"/>
      <c r="B234" s="95"/>
      <c r="C234" s="57"/>
      <c r="D234" s="46"/>
      <c r="E234" s="95"/>
      <c r="F234" s="57"/>
      <c r="G234" s="58"/>
      <c r="H234" s="58"/>
      <c r="I234" s="62"/>
      <c r="J234" s="63"/>
      <c r="K234" s="63"/>
      <c r="L234" s="63"/>
      <c r="M234" s="64"/>
      <c r="N234" s="65"/>
      <c r="O234" s="65"/>
      <c r="P234" s="65"/>
    </row>
    <row r="235" spans="1:19" ht="15" customHeight="1" x14ac:dyDescent="0.2">
      <c r="A235" s="45"/>
      <c r="B235" s="95"/>
      <c r="C235" s="57"/>
      <c r="D235" s="46"/>
      <c r="E235" s="95"/>
      <c r="F235" s="57"/>
      <c r="G235" s="58"/>
      <c r="H235" s="58"/>
      <c r="I235" s="62"/>
      <c r="J235" s="63"/>
      <c r="K235" s="63"/>
      <c r="L235" s="63"/>
      <c r="M235" s="64"/>
      <c r="N235" s="65"/>
      <c r="O235" s="65"/>
      <c r="P235" s="65"/>
    </row>
    <row r="236" spans="1:19" ht="15" customHeight="1" x14ac:dyDescent="0.2">
      <c r="A236" s="45"/>
      <c r="B236" s="95"/>
      <c r="C236" s="57"/>
      <c r="D236" s="46"/>
      <c r="E236" s="95"/>
      <c r="F236" s="57"/>
      <c r="G236" s="58"/>
      <c r="H236" s="58"/>
      <c r="I236" s="62"/>
      <c r="J236" s="63"/>
      <c r="K236" s="63"/>
      <c r="L236" s="63"/>
      <c r="M236" s="64"/>
      <c r="N236" s="65"/>
      <c r="O236" s="65"/>
      <c r="P236" s="65"/>
    </row>
    <row r="237" spans="1:19" ht="15" customHeight="1" x14ac:dyDescent="0.2">
      <c r="A237" s="45"/>
      <c r="B237" s="95"/>
      <c r="C237" s="57"/>
      <c r="D237" s="46"/>
      <c r="E237" s="95"/>
      <c r="F237" s="57"/>
      <c r="G237" s="58"/>
      <c r="H237" s="58"/>
      <c r="I237" s="62"/>
      <c r="J237" s="63"/>
      <c r="K237" s="63"/>
      <c r="L237" s="63"/>
      <c r="M237" s="64"/>
      <c r="N237" s="65"/>
      <c r="O237" s="65"/>
      <c r="P237" s="65"/>
    </row>
    <row r="238" spans="1:19" ht="15" customHeight="1" x14ac:dyDescent="0.2">
      <c r="A238" s="45"/>
      <c r="B238" s="95"/>
      <c r="C238" s="57"/>
      <c r="D238" s="46"/>
      <c r="E238" s="95"/>
      <c r="F238" s="57"/>
      <c r="G238" s="58"/>
      <c r="H238" s="58"/>
      <c r="I238" s="62"/>
      <c r="J238" s="63"/>
      <c r="K238" s="63"/>
      <c r="L238" s="63"/>
      <c r="M238" s="64"/>
      <c r="N238" s="65"/>
      <c r="O238" s="65"/>
      <c r="P238" s="65"/>
    </row>
    <row r="239" spans="1:19" ht="15" customHeight="1" x14ac:dyDescent="0.2">
      <c r="A239" s="45"/>
      <c r="B239" s="95"/>
      <c r="C239" s="57"/>
      <c r="D239" s="46"/>
      <c r="E239" s="95"/>
      <c r="F239" s="57"/>
      <c r="G239" s="58"/>
      <c r="H239" s="58"/>
      <c r="I239" s="62"/>
      <c r="J239" s="63"/>
      <c r="K239" s="63"/>
      <c r="L239" s="63"/>
      <c r="M239" s="64"/>
      <c r="N239" s="65"/>
      <c r="O239" s="65"/>
      <c r="P239" s="65"/>
    </row>
    <row r="240" spans="1:19" ht="15" customHeight="1" x14ac:dyDescent="0.2">
      <c r="A240" s="45"/>
      <c r="B240" s="95"/>
      <c r="C240" s="57"/>
      <c r="D240" s="46"/>
      <c r="E240" s="95"/>
      <c r="F240" s="57"/>
      <c r="G240" s="58"/>
      <c r="H240" s="58"/>
      <c r="I240" s="62"/>
      <c r="J240" s="63"/>
      <c r="K240" s="63"/>
      <c r="L240" s="63"/>
      <c r="M240" s="64"/>
      <c r="N240" s="65"/>
      <c r="O240" s="65"/>
      <c r="P240" s="65"/>
    </row>
    <row r="241" spans="1:16" ht="15" customHeight="1" x14ac:dyDescent="0.2">
      <c r="A241" s="45"/>
      <c r="B241" s="95"/>
      <c r="C241" s="57"/>
      <c r="D241" s="46"/>
      <c r="E241" s="95"/>
      <c r="F241" s="57"/>
      <c r="G241" s="58"/>
      <c r="H241" s="58"/>
      <c r="I241" s="62"/>
      <c r="J241" s="63"/>
      <c r="K241" s="63"/>
      <c r="L241" s="63"/>
      <c r="M241" s="64"/>
      <c r="N241" s="65"/>
      <c r="O241" s="65"/>
      <c r="P241" s="65"/>
    </row>
    <row r="242" spans="1:16" ht="15" customHeight="1" x14ac:dyDescent="0.2">
      <c r="A242" s="45"/>
      <c r="B242" s="95"/>
      <c r="C242" s="57"/>
      <c r="D242" s="46"/>
      <c r="E242" s="95"/>
      <c r="F242" s="57"/>
      <c r="G242" s="58"/>
      <c r="H242" s="58"/>
      <c r="I242" s="62"/>
      <c r="J242" s="63"/>
      <c r="K242" s="63"/>
      <c r="L242" s="63"/>
      <c r="M242" s="64"/>
      <c r="N242" s="65"/>
      <c r="O242" s="65"/>
      <c r="P242" s="65"/>
    </row>
    <row r="243" spans="1:16" ht="15" customHeight="1" x14ac:dyDescent="0.2">
      <c r="A243" s="45"/>
      <c r="B243" s="95"/>
      <c r="C243" s="57"/>
      <c r="D243" s="46"/>
      <c r="E243" s="95"/>
      <c r="F243" s="57"/>
      <c r="G243" s="58"/>
      <c r="H243" s="58"/>
      <c r="I243" s="62"/>
      <c r="J243" s="63"/>
      <c r="K243" s="63"/>
      <c r="L243" s="63"/>
      <c r="M243" s="64"/>
      <c r="N243" s="65"/>
      <c r="O243" s="65"/>
      <c r="P243" s="65"/>
    </row>
    <row r="244" spans="1:16" ht="15" customHeight="1" x14ac:dyDescent="0.2">
      <c r="A244" s="45"/>
      <c r="B244" s="95"/>
      <c r="C244" s="57"/>
      <c r="D244" s="46"/>
      <c r="E244" s="95"/>
      <c r="F244" s="57"/>
      <c r="G244" s="58"/>
      <c r="H244" s="58"/>
      <c r="I244" s="62"/>
      <c r="J244" s="63"/>
      <c r="K244" s="63"/>
      <c r="L244" s="63"/>
      <c r="M244" s="64"/>
      <c r="N244" s="65"/>
      <c r="O244" s="65"/>
      <c r="P244" s="65"/>
    </row>
    <row r="245" spans="1:16" ht="15" customHeight="1" x14ac:dyDescent="0.2">
      <c r="A245" s="45"/>
      <c r="B245" s="95"/>
      <c r="C245" s="57"/>
      <c r="D245" s="46"/>
      <c r="E245" s="95"/>
      <c r="F245" s="57"/>
      <c r="G245" s="58"/>
      <c r="H245" s="58"/>
      <c r="I245" s="62"/>
      <c r="J245" s="63"/>
      <c r="K245" s="63"/>
      <c r="L245" s="63"/>
      <c r="M245" s="64"/>
      <c r="N245" s="65"/>
      <c r="O245" s="65"/>
      <c r="P245" s="65"/>
    </row>
    <row r="246" spans="1:16" ht="15" customHeight="1" x14ac:dyDescent="0.2">
      <c r="A246" s="45"/>
      <c r="B246" s="95"/>
      <c r="C246" s="57"/>
      <c r="D246" s="46"/>
      <c r="E246" s="95"/>
      <c r="F246" s="57"/>
      <c r="G246" s="58"/>
      <c r="H246" s="58"/>
      <c r="I246" s="62"/>
      <c r="J246" s="63"/>
      <c r="K246" s="63"/>
      <c r="L246" s="63"/>
      <c r="M246" s="64"/>
      <c r="N246" s="65"/>
      <c r="O246" s="65"/>
      <c r="P246" s="65"/>
    </row>
    <row r="247" spans="1:16" ht="15" customHeight="1" x14ac:dyDescent="0.2">
      <c r="A247" s="45"/>
      <c r="B247" s="95"/>
      <c r="C247" s="57"/>
      <c r="D247" s="46"/>
      <c r="E247" s="95"/>
      <c r="F247" s="57"/>
      <c r="G247" s="58"/>
      <c r="H247" s="58"/>
      <c r="I247" s="62"/>
      <c r="J247" s="63"/>
      <c r="K247" s="63"/>
      <c r="L247" s="63"/>
      <c r="M247" s="64"/>
      <c r="N247" s="65"/>
      <c r="O247" s="65"/>
      <c r="P247" s="65"/>
    </row>
    <row r="248" spans="1:16" ht="15" customHeight="1" x14ac:dyDescent="0.2">
      <c r="A248" s="45"/>
      <c r="B248" s="95"/>
      <c r="C248" s="57"/>
      <c r="D248" s="46"/>
      <c r="E248" s="95"/>
      <c r="F248" s="57"/>
      <c r="G248" s="58"/>
      <c r="H248" s="58"/>
      <c r="I248" s="62"/>
      <c r="J248" s="63"/>
      <c r="K248" s="63"/>
      <c r="L248" s="63"/>
      <c r="M248" s="64"/>
      <c r="N248" s="65"/>
      <c r="O248" s="65"/>
      <c r="P248" s="65"/>
    </row>
    <row r="249" spans="1:16" ht="15" customHeight="1" x14ac:dyDescent="0.2">
      <c r="A249" s="45"/>
      <c r="B249" s="95"/>
      <c r="C249" s="57"/>
      <c r="D249" s="46"/>
      <c r="E249" s="95"/>
      <c r="F249" s="57"/>
      <c r="G249" s="58"/>
      <c r="H249" s="58"/>
      <c r="I249" s="62"/>
      <c r="J249" s="63"/>
      <c r="K249" s="63"/>
      <c r="L249" s="63"/>
      <c r="M249" s="64"/>
      <c r="N249" s="65"/>
      <c r="O249" s="65"/>
      <c r="P249" s="65"/>
    </row>
    <row r="250" spans="1:16" ht="15" customHeight="1" x14ac:dyDescent="0.2">
      <c r="A250" s="45"/>
      <c r="B250" s="95"/>
      <c r="C250" s="57"/>
      <c r="D250" s="46"/>
      <c r="E250" s="95"/>
      <c r="F250" s="57"/>
      <c r="G250" s="58"/>
      <c r="H250" s="58"/>
      <c r="I250" s="62"/>
      <c r="J250" s="63"/>
      <c r="K250" s="63"/>
      <c r="L250" s="63"/>
      <c r="M250" s="64"/>
      <c r="N250" s="65"/>
      <c r="O250" s="65"/>
      <c r="P250" s="65"/>
    </row>
    <row r="251" spans="1:16" ht="15" customHeight="1" x14ac:dyDescent="0.2">
      <c r="A251" s="45"/>
      <c r="B251" s="95"/>
      <c r="C251" s="57"/>
      <c r="D251" s="46"/>
      <c r="E251" s="95"/>
      <c r="F251" s="57"/>
      <c r="G251" s="58"/>
      <c r="H251" s="58"/>
      <c r="I251" s="62"/>
      <c r="J251" s="63"/>
      <c r="K251" s="63"/>
      <c r="L251" s="63"/>
      <c r="M251" s="64"/>
      <c r="N251" s="65"/>
      <c r="O251" s="65"/>
      <c r="P251" s="65"/>
    </row>
    <row r="252" spans="1:16" ht="15" customHeight="1" x14ac:dyDescent="0.2">
      <c r="A252" s="45"/>
      <c r="B252" s="95"/>
      <c r="C252" s="57"/>
      <c r="D252" s="46"/>
      <c r="E252" s="95"/>
      <c r="F252" s="57"/>
      <c r="G252" s="58"/>
      <c r="H252" s="58"/>
      <c r="I252" s="62"/>
      <c r="J252" s="63"/>
      <c r="K252" s="63"/>
      <c r="L252" s="63"/>
      <c r="M252" s="64"/>
      <c r="N252" s="65"/>
      <c r="O252" s="65"/>
      <c r="P252" s="65"/>
    </row>
    <row r="253" spans="1:16" ht="15" customHeight="1" x14ac:dyDescent="0.2">
      <c r="A253" s="45"/>
      <c r="B253" s="95"/>
      <c r="C253" s="57"/>
      <c r="D253" s="46"/>
      <c r="E253" s="95"/>
      <c r="F253" s="57"/>
      <c r="G253" s="58"/>
      <c r="H253" s="58"/>
      <c r="I253" s="62"/>
      <c r="J253" s="63"/>
      <c r="K253" s="63"/>
      <c r="L253" s="63"/>
      <c r="M253" s="64"/>
      <c r="N253" s="65"/>
      <c r="O253" s="65"/>
      <c r="P253" s="65"/>
    </row>
    <row r="254" spans="1:16" ht="15" customHeight="1" x14ac:dyDescent="0.2">
      <c r="A254" s="45"/>
      <c r="B254" s="95"/>
      <c r="C254" s="57"/>
      <c r="D254" s="46"/>
      <c r="E254" s="95"/>
      <c r="F254" s="57"/>
      <c r="G254" s="58"/>
      <c r="H254" s="58"/>
      <c r="I254" s="62"/>
      <c r="J254" s="63"/>
      <c r="K254" s="63"/>
      <c r="L254" s="63"/>
      <c r="M254" s="64"/>
      <c r="N254" s="65"/>
      <c r="O254" s="65"/>
      <c r="P254" s="65"/>
    </row>
    <row r="255" spans="1:16" ht="15" customHeight="1" x14ac:dyDescent="0.2">
      <c r="A255" s="45"/>
      <c r="B255" s="95"/>
      <c r="C255" s="57"/>
      <c r="D255" s="46"/>
      <c r="E255" s="95"/>
      <c r="F255" s="57"/>
      <c r="G255" s="58"/>
      <c r="H255" s="58"/>
      <c r="I255" s="62"/>
      <c r="J255" s="63"/>
      <c r="K255" s="63"/>
      <c r="L255" s="63"/>
      <c r="M255" s="64"/>
      <c r="N255" s="65"/>
      <c r="O255" s="65"/>
      <c r="P255" s="65"/>
    </row>
    <row r="256" spans="1:16" ht="15" customHeight="1" x14ac:dyDescent="0.2">
      <c r="A256" s="45"/>
      <c r="B256" s="95"/>
      <c r="C256" s="57"/>
      <c r="D256" s="46"/>
      <c r="E256" s="95"/>
      <c r="F256" s="57"/>
      <c r="G256" s="58"/>
      <c r="H256" s="58"/>
      <c r="I256" s="62"/>
      <c r="J256" s="63"/>
      <c r="K256" s="63"/>
      <c r="L256" s="63"/>
      <c r="M256" s="64"/>
      <c r="N256" s="65"/>
      <c r="O256" s="65"/>
      <c r="P256" s="65"/>
    </row>
    <row r="257" spans="1:16" ht="15" customHeight="1" x14ac:dyDescent="0.2">
      <c r="A257" s="45"/>
      <c r="B257" s="95"/>
      <c r="C257" s="57"/>
      <c r="D257" s="46"/>
      <c r="E257" s="95"/>
      <c r="F257" s="57"/>
      <c r="G257" s="58"/>
      <c r="H257" s="58"/>
      <c r="I257" s="62"/>
      <c r="J257" s="63"/>
      <c r="K257" s="63"/>
      <c r="L257" s="63"/>
      <c r="M257" s="64"/>
      <c r="N257" s="65"/>
      <c r="O257" s="65"/>
      <c r="P257" s="65"/>
    </row>
  </sheetData>
  <autoFilter ref="A10:P223"/>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0"/>
  <sheetViews>
    <sheetView topLeftCell="A10" zoomScale="90" zoomScaleNormal="90" zoomScaleSheetLayoutView="100" workbookViewId="0">
      <selection activeCell="A56" sqref="A56"/>
    </sheetView>
  </sheetViews>
  <sheetFormatPr defaultColWidth="9.140625" defaultRowHeight="12.75" x14ac:dyDescent="0.2"/>
  <cols>
    <col min="1" max="1" width="14.5703125" style="51" customWidth="1"/>
    <col min="2" max="2" width="22.140625" style="51" customWidth="1"/>
    <col min="3" max="3" width="18.140625" style="59" customWidth="1"/>
    <col min="4" max="4" width="50.5703125" style="59" customWidth="1"/>
    <col min="5" max="5" width="14.5703125" style="60" customWidth="1"/>
    <col min="6" max="7" width="14.5703125" style="61"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8" t="s">
        <v>113</v>
      </c>
      <c r="B1" s="258"/>
      <c r="C1" s="258"/>
      <c r="D1" s="258"/>
      <c r="E1" s="258"/>
      <c r="F1" s="258"/>
      <c r="G1" s="258"/>
      <c r="H1" s="258"/>
    </row>
    <row r="2" spans="1:14" s="52" customFormat="1" ht="25.5" customHeight="1" x14ac:dyDescent="0.2">
      <c r="A2" s="255" t="str">
        <f>Overview!B4&amp; " - Effective from "&amp;Overview!D4&amp;" - "&amp;Overview!E4&amp;" Designated EHV import charges"</f>
        <v>National Grid Electricity Distribution (South Wales) plc  - Effective from 1 April 2026 - Final Designated EHV import charges</v>
      </c>
      <c r="B2" s="256"/>
      <c r="C2" s="256"/>
      <c r="D2" s="256"/>
      <c r="E2" s="256"/>
      <c r="F2" s="256"/>
      <c r="G2" s="256"/>
      <c r="H2" s="257"/>
    </row>
    <row r="3" spans="1:14" s="84" customFormat="1" ht="18" x14ac:dyDescent="0.2">
      <c r="A3" s="88"/>
      <c r="B3" s="88"/>
      <c r="C3" s="88"/>
      <c r="D3" s="89"/>
      <c r="E3" s="90"/>
      <c r="F3" s="90"/>
      <c r="G3" s="91"/>
      <c r="H3" s="91"/>
      <c r="I3" s="83"/>
      <c r="J3" s="83"/>
      <c r="K3" s="83"/>
      <c r="L3" s="83"/>
      <c r="M3" s="83"/>
      <c r="N3" s="83"/>
    </row>
    <row r="4" spans="1:14" ht="60.75" customHeight="1" x14ac:dyDescent="0.2">
      <c r="A4" s="53" t="s">
        <v>98</v>
      </c>
      <c r="B4" s="54" t="s">
        <v>871</v>
      </c>
      <c r="C4" s="53" t="s">
        <v>66</v>
      </c>
      <c r="D4" s="55" t="s">
        <v>60</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x14ac:dyDescent="0.2">
      <c r="A5" s="96">
        <f t="array" ref="A5">IFERROR(INDEX('Annex 2 Designated EHV charges'!$A$11:$A$257, MATCH(0, IF(ISBLANK('Annex 2 Designated EHV charges'!$A$11:$A$257),1, COUNTIF(A$4:$A4, 'Annex 2 Designated EHV charges'!$A$11:$A$257)), 0)),"")</f>
        <v>120</v>
      </c>
      <c r="B5" s="96">
        <f>IF($A5="","",VLOOKUP($A5,'Annex 2 Designated EHV charges'!$A:$O,2,0))</f>
        <v>120</v>
      </c>
      <c r="C5" s="97">
        <f>IF($A5="","",VLOOKUP($A5,'Annex 2 Designated EHV charges'!$A:$O,3,0))</f>
        <v>2100041952966</v>
      </c>
      <c r="D5" s="96" t="str">
        <f>IF($A5="","",VLOOKUP($A5,'Annex 2 Designated EHV charges'!$A:$O,7,0))</f>
        <v>Traston Road Battery Storage</v>
      </c>
      <c r="E5" s="101" t="str">
        <f>IFERROR(IF(VLOOKUP($A5,'Annex 2 Designated EHV charges'!$A:$O,9,FALSE)=0,"",VLOOKUP($A5,'Annex 2 Designated EHV charges'!$A:$O,9,FALSE)),"")</f>
        <v/>
      </c>
      <c r="F5" s="102">
        <f>IFERROR(IF(VLOOKUP($A5,'Annex 2 Designated EHV charges'!$A:$O,10,FALSE)=0,"",VLOOKUP($A5,'Annex 2 Designated EHV charges'!$A:$O,10,FALSE)),"")</f>
        <v>600.44000000000005</v>
      </c>
      <c r="G5" s="103">
        <f>IFERROR(IF(VLOOKUP($A5,'Annex 2 Designated EHV charges'!$A:$O,11,FALSE)=0,"",VLOOKUP($A5,'Annex 2 Designated EHV charges'!$A:$O,11,FALSE)),"")</f>
        <v>1.01</v>
      </c>
      <c r="H5" s="103">
        <f>IFERROR(IF(VLOOKUP($A5,'Annex 2 Designated EHV charges'!$A:$O,12,FALSE)=0,"",VLOOKUP($A5,'Annex 2 Designated EHV charges'!$A:$O,12,FALSE)),"")</f>
        <v>1.01</v>
      </c>
    </row>
    <row r="6" spans="1:14" x14ac:dyDescent="0.2">
      <c r="A6" s="96">
        <f t="array" ref="A6">IFERROR(INDEX('Annex 2 Designated EHV charges'!$A$11:$A$257, MATCH(0, IF(ISBLANK('Annex 2 Designated EHV charges'!$A$11:$A$257),1, COUNTIF(A$4:$A5, 'Annex 2 Designated EHV charges'!$A$11:$A$257)), 0)),"")</f>
        <v>121</v>
      </c>
      <c r="B6" s="96">
        <f>IF($A6="","",VLOOKUP($A6,'Annex 2 Designated EHV charges'!$A:$O,2,0))</f>
        <v>121</v>
      </c>
      <c r="C6" s="97">
        <f>IF($A6="","",VLOOKUP($A6,'Annex 2 Designated EHV charges'!$A:$O,3,0))</f>
        <v>2100041961757</v>
      </c>
      <c r="D6" s="96" t="str">
        <f>IF($A6="","",VLOOKUP($A6,'Annex 2 Designated EHV charges'!$A:$O,7,0))</f>
        <v>Hopkins Farm 33kV PV</v>
      </c>
      <c r="E6" s="101">
        <f>IFERROR(IF(VLOOKUP($A6,'Annex 2 Designated EHV charges'!$A:$O,9,FALSE)=0,"",VLOOKUP($A6,'Annex 2 Designated EHV charges'!$A:$O,9,FALSE)),"")</f>
        <v>2.1000000000000001E-2</v>
      </c>
      <c r="F6" s="102">
        <f>IFERROR(IF(VLOOKUP($A6,'Annex 2 Designated EHV charges'!$A:$O,10,FALSE)=0,"",VLOOKUP($A6,'Annex 2 Designated EHV charges'!$A:$O,10,FALSE)),"")</f>
        <v>13.26</v>
      </c>
      <c r="G6" s="103">
        <f>IFERROR(IF(VLOOKUP($A6,'Annex 2 Designated EHV charges'!$A:$O,11,FALSE)=0,"",VLOOKUP($A6,'Annex 2 Designated EHV charges'!$A:$O,11,FALSE)),"")</f>
        <v>1.88</v>
      </c>
      <c r="H6" s="103">
        <f>IFERROR(IF(VLOOKUP($A6,'Annex 2 Designated EHV charges'!$A:$O,12,FALSE)=0,"",VLOOKUP($A6,'Annex 2 Designated EHV charges'!$A:$O,12,FALSE)),"")</f>
        <v>1.88</v>
      </c>
    </row>
    <row r="7" spans="1:14" x14ac:dyDescent="0.2">
      <c r="A7" s="96">
        <f t="array" ref="A7">IFERROR(INDEX('Annex 2 Designated EHV charges'!$A$11:$A$257, MATCH(0, IF(ISBLANK('Annex 2 Designated EHV charges'!$A$11:$A$257),1, COUNTIF(A$4:$A6, 'Annex 2 Designated EHV charges'!$A$11:$A$257)), 0)),"")</f>
        <v>122</v>
      </c>
      <c r="B7" s="96">
        <f>IF($A7="","",VLOOKUP($A7,'Annex 2 Designated EHV charges'!$A:$O,2,0))</f>
        <v>122</v>
      </c>
      <c r="C7" s="97">
        <f>IF($A7="","",VLOOKUP($A7,'Annex 2 Designated EHV charges'!$A:$O,3,0))</f>
        <v>2100041990623</v>
      </c>
      <c r="D7" s="96" t="str">
        <f>IF($A7="","",VLOOKUP($A7,'Annex 2 Designated EHV charges'!$A:$O,7,0))</f>
        <v>Mynydd Yr Aber WIND Feeder 2</v>
      </c>
      <c r="E7" s="101" t="str">
        <f>IFERROR(IF(VLOOKUP($A7,'Annex 2 Designated EHV charges'!$A:$O,9,FALSE)=0,"",VLOOKUP($A7,'Annex 2 Designated EHV charges'!$A:$O,9,FALSE)),"")</f>
        <v/>
      </c>
      <c r="F7" s="102">
        <f>IFERROR(IF(VLOOKUP($A7,'Annex 2 Designated EHV charges'!$A:$O,10,FALSE)=0,"",VLOOKUP($A7,'Annex 2 Designated EHV charges'!$A:$O,10,FALSE)),"")</f>
        <v>22.95</v>
      </c>
      <c r="G7" s="103">
        <f>IFERROR(IF(VLOOKUP($A7,'Annex 2 Designated EHV charges'!$A:$O,11,FALSE)=0,"",VLOOKUP($A7,'Annex 2 Designated EHV charges'!$A:$O,11,FALSE)),"")</f>
        <v>1.02</v>
      </c>
      <c r="H7" s="103">
        <f>IFERROR(IF(VLOOKUP($A7,'Annex 2 Designated EHV charges'!$A:$O,12,FALSE)=0,"",VLOOKUP($A7,'Annex 2 Designated EHV charges'!$A:$O,12,FALSE)),"")</f>
        <v>1.02</v>
      </c>
    </row>
    <row r="8" spans="1:14" x14ac:dyDescent="0.2">
      <c r="A8" s="96">
        <f t="array" ref="A8">IFERROR(INDEX('Annex 2 Designated EHV charges'!$A$11:$A$257, MATCH(0, IF(ISBLANK('Annex 2 Designated EHV charges'!$A$11:$A$257),1, COUNTIF(A$4:$A7, 'Annex 2 Designated EHV charges'!$A$11:$A$257)), 0)),"")</f>
        <v>123</v>
      </c>
      <c r="B8" s="96">
        <f>IF($A8="","",VLOOKUP($A8,'Annex 2 Designated EHV charges'!$A:$O,2,0))</f>
        <v>123</v>
      </c>
      <c r="C8" s="97">
        <f>IF($A8="","",VLOOKUP($A8,'Annex 2 Designated EHV charges'!$A:$O,3,0))</f>
        <v>2100042007363</v>
      </c>
      <c r="D8" s="96" t="str">
        <f>IF($A8="","",VLOOKUP($A8,'Annex 2 Designated EHV charges'!$A:$O,7,0))</f>
        <v>Bryn Y Rhyd</v>
      </c>
      <c r="E8" s="101">
        <f>IFERROR(IF(VLOOKUP($A8,'Annex 2 Designated EHV charges'!$A:$O,9,FALSE)=0,"",VLOOKUP($A8,'Annex 2 Designated EHV charges'!$A:$O,9,FALSE)),"")</f>
        <v>2.1000000000000001E-2</v>
      </c>
      <c r="F8" s="102">
        <f>IFERROR(IF(VLOOKUP($A8,'Annex 2 Designated EHV charges'!$A:$O,10,FALSE)=0,"",VLOOKUP($A8,'Annex 2 Designated EHV charges'!$A:$O,10,FALSE)),"")</f>
        <v>6.08</v>
      </c>
      <c r="G8" s="103">
        <f>IFERROR(IF(VLOOKUP($A8,'Annex 2 Designated EHV charges'!$A:$O,11,FALSE)=0,"",VLOOKUP($A8,'Annex 2 Designated EHV charges'!$A:$O,11,FALSE)),"")</f>
        <v>1.88</v>
      </c>
      <c r="H8" s="103">
        <f>IFERROR(IF(VLOOKUP($A8,'Annex 2 Designated EHV charges'!$A:$O,12,FALSE)=0,"",VLOOKUP($A8,'Annex 2 Designated EHV charges'!$A:$O,12,FALSE)),"")</f>
        <v>1.88</v>
      </c>
    </row>
    <row r="9" spans="1:14" x14ac:dyDescent="0.2">
      <c r="A9" s="96">
        <f t="array" ref="A9">IFERROR(INDEX('Annex 2 Designated EHV charges'!$A$11:$A$257, MATCH(0, IF(ISBLANK('Annex 2 Designated EHV charges'!$A$11:$A$257),1, COUNTIF(A$4:$A8, 'Annex 2 Designated EHV charges'!$A$11:$A$257)), 0)),"")</f>
        <v>311</v>
      </c>
      <c r="B9" s="96">
        <f>IF($A9="","",VLOOKUP($A9,'Annex 2 Designated EHV charges'!$A:$O,2,0))</f>
        <v>311</v>
      </c>
      <c r="C9" s="97">
        <f>IF($A9="","",VLOOKUP($A9,'Annex 2 Designated EHV charges'!$A:$O,3,0))</f>
        <v>2100041665716</v>
      </c>
      <c r="D9" s="96" t="str">
        <f>IF($A9="","",VLOOKUP($A9,'Annex 2 Designated EHV charges'!$A:$O,7,0))</f>
        <v>Afon Llan 33kV PV</v>
      </c>
      <c r="E9" s="101" t="str">
        <f>IFERROR(IF(VLOOKUP($A9,'Annex 2 Designated EHV charges'!$A:$O,9,FALSE)=0,"",VLOOKUP($A9,'Annex 2 Designated EHV charges'!$A:$O,9,FALSE)),"")</f>
        <v/>
      </c>
      <c r="F9" s="102">
        <f>IFERROR(IF(VLOOKUP($A9,'Annex 2 Designated EHV charges'!$A:$O,10,FALSE)=0,"",VLOOKUP($A9,'Annex 2 Designated EHV charges'!$A:$O,10,FALSE)),"")</f>
        <v>42.75</v>
      </c>
      <c r="G9" s="103">
        <f>IFERROR(IF(VLOOKUP($A9,'Annex 2 Designated EHV charges'!$A:$O,11,FALSE)=0,"",VLOOKUP($A9,'Annex 2 Designated EHV charges'!$A:$O,11,FALSE)),"")</f>
        <v>1.55</v>
      </c>
      <c r="H9" s="103">
        <f>IFERROR(IF(VLOOKUP($A9,'Annex 2 Designated EHV charges'!$A:$O,12,FALSE)=0,"",VLOOKUP($A9,'Annex 2 Designated EHV charges'!$A:$O,12,FALSE)),"")</f>
        <v>1.55</v>
      </c>
    </row>
    <row r="10" spans="1:14" x14ac:dyDescent="0.2">
      <c r="A10" s="96">
        <f t="array" ref="A10">IFERROR(INDEX('Annex 2 Designated EHV charges'!$A$11:$A$257, MATCH(0, IF(ISBLANK('Annex 2 Designated EHV charges'!$A$11:$A$257),1, COUNTIF(A$4:$A9, 'Annex 2 Designated EHV charges'!$A$11:$A$257)), 0)),"")</f>
        <v>312</v>
      </c>
      <c r="B10" s="96">
        <f>IF($A10="","",VLOOKUP($A10,'Annex 2 Designated EHV charges'!$A:$O,2,0))</f>
        <v>312</v>
      </c>
      <c r="C10" s="97">
        <f>IF($A10="","",VLOOKUP($A10,'Annex 2 Designated EHV charges'!$A:$O,3,0))</f>
        <v>2100041707881</v>
      </c>
      <c r="D10" s="96" t="str">
        <f>IF($A10="","",VLOOKUP($A10,'Annex 2 Designated EHV charges'!$A:$O,7,0))</f>
        <v>Hendy 66kV WF</v>
      </c>
      <c r="E10" s="101">
        <f>IFERROR(IF(VLOOKUP($A10,'Annex 2 Designated EHV charges'!$A:$O,9,FALSE)=0,"",VLOOKUP($A10,'Annex 2 Designated EHV charges'!$A:$O,9,FALSE)),"")</f>
        <v>2.5449999999999999</v>
      </c>
      <c r="F10" s="102">
        <f>IFERROR(IF(VLOOKUP($A10,'Annex 2 Designated EHV charges'!$A:$O,10,FALSE)=0,"",VLOOKUP($A10,'Annex 2 Designated EHV charges'!$A:$O,10,FALSE)),"")</f>
        <v>13.24</v>
      </c>
      <c r="G10" s="103">
        <f>IFERROR(IF(VLOOKUP($A10,'Annex 2 Designated EHV charges'!$A:$O,11,FALSE)=0,"",VLOOKUP($A10,'Annex 2 Designated EHV charges'!$A:$O,11,FALSE)),"")</f>
        <v>3.6</v>
      </c>
      <c r="H10" s="103">
        <f>IFERROR(IF(VLOOKUP($A10,'Annex 2 Designated EHV charges'!$A:$O,12,FALSE)=0,"",VLOOKUP($A10,'Annex 2 Designated EHV charges'!$A:$O,12,FALSE)),"")</f>
        <v>3.6</v>
      </c>
    </row>
    <row r="11" spans="1:14" ht="38.25" x14ac:dyDescent="0.2">
      <c r="A11" s="96">
        <f t="array" ref="A11">IFERROR(INDEX('Annex 2 Designated EHV charges'!$A$11:$A$257, MATCH(0, IF(ISBLANK('Annex 2 Designated EHV charges'!$A$11:$A$257),1, COUNTIF(A$4:$A10, 'Annex 2 Designated EHV charges'!$A$11:$A$257)), 0)),"")</f>
        <v>313</v>
      </c>
      <c r="B11" s="96">
        <f>IF($A11="","",VLOOKUP($A11,'Annex 2 Designated EHV charges'!$A:$O,2,0))</f>
        <v>313</v>
      </c>
      <c r="C11" s="97" t="str">
        <f>IF($A11="","",VLOOKUP($A11,'Annex 2 Designated EHV charges'!$A:$O,3,0))</f>
        <v>2100041731713_x000D_
2100041731722_x000D_
2100041731731</v>
      </c>
      <c r="D11" s="96" t="str">
        <f>IF($A11="","",VLOOKUP($A11,'Annex 2 Designated EHV charges'!$A:$O,7,0))</f>
        <v>Sofidel</v>
      </c>
      <c r="E11" s="101">
        <f>IFERROR(IF(VLOOKUP($A11,'Annex 2 Designated EHV charges'!$A:$O,9,FALSE)=0,"",VLOOKUP($A11,'Annex 2 Designated EHV charges'!$A:$O,9,FALSE)),"")</f>
        <v>0.61099999999999999</v>
      </c>
      <c r="F11" s="102">
        <f>IFERROR(IF(VLOOKUP($A11,'Annex 2 Designated EHV charges'!$A:$O,10,FALSE)=0,"",VLOOKUP($A11,'Annex 2 Designated EHV charges'!$A:$O,10,FALSE)),"")</f>
        <v>22617.84</v>
      </c>
      <c r="G11" s="103">
        <f>IFERROR(IF(VLOOKUP($A11,'Annex 2 Designated EHV charges'!$A:$O,11,FALSE)=0,"",VLOOKUP($A11,'Annex 2 Designated EHV charges'!$A:$O,11,FALSE)),"")</f>
        <v>4.42</v>
      </c>
      <c r="H11" s="103">
        <f>IFERROR(IF(VLOOKUP($A11,'Annex 2 Designated EHV charges'!$A:$O,12,FALSE)=0,"",VLOOKUP($A11,'Annex 2 Designated EHV charges'!$A:$O,12,FALSE)),"")</f>
        <v>4.42</v>
      </c>
    </row>
    <row r="12" spans="1:14" x14ac:dyDescent="0.2">
      <c r="A12" s="96">
        <f t="array" ref="A12">IFERROR(INDEX('Annex 2 Designated EHV charges'!$A$11:$A$257, MATCH(0, IF(ISBLANK('Annex 2 Designated EHV charges'!$A$11:$A$257),1, COUNTIF(A$4:$A11, 'Annex 2 Designated EHV charges'!$A$11:$A$257)), 0)),"")</f>
        <v>419</v>
      </c>
      <c r="B12" s="96">
        <f>IF($A12="","",VLOOKUP($A12,'Annex 2 Designated EHV charges'!$A:$O,2,0))</f>
        <v>419</v>
      </c>
      <c r="C12" s="97">
        <f>IF($A12="","",VLOOKUP($A12,'Annex 2 Designated EHV charges'!$A:$O,3,0))</f>
        <v>2100041256896</v>
      </c>
      <c r="D12" s="96" t="str">
        <f>IF($A12="","",VLOOKUP($A12,'Annex 2 Designated EHV charges'!$A:$O,7,0))</f>
        <v>Mynydd Y Bwllfa WF</v>
      </c>
      <c r="E12" s="101" t="str">
        <f>IFERROR(IF(VLOOKUP($A12,'Annex 2 Designated EHV charges'!$A:$O,9,FALSE)=0,"",VLOOKUP($A12,'Annex 2 Designated EHV charges'!$A:$O,9,FALSE)),"")</f>
        <v/>
      </c>
      <c r="F12" s="102">
        <f>IFERROR(IF(VLOOKUP($A12,'Annex 2 Designated EHV charges'!$A:$O,10,FALSE)=0,"",VLOOKUP($A12,'Annex 2 Designated EHV charges'!$A:$O,10,FALSE)),"")</f>
        <v>27.19</v>
      </c>
      <c r="G12" s="103">
        <f>IFERROR(IF(VLOOKUP($A12,'Annex 2 Designated EHV charges'!$A:$O,11,FALSE)=0,"",VLOOKUP($A12,'Annex 2 Designated EHV charges'!$A:$O,11,FALSE)),"")</f>
        <v>1.23</v>
      </c>
      <c r="H12" s="103">
        <f>IFERROR(IF(VLOOKUP($A12,'Annex 2 Designated EHV charges'!$A:$O,12,FALSE)=0,"",VLOOKUP($A12,'Annex 2 Designated EHV charges'!$A:$O,12,FALSE)),"")</f>
        <v>1.23</v>
      </c>
    </row>
    <row r="13" spans="1:14" x14ac:dyDescent="0.2">
      <c r="A13" s="96">
        <f t="array" ref="A13">IFERROR(INDEX('Annex 2 Designated EHV charges'!$A$11:$A$257, MATCH(0, IF(ISBLANK('Annex 2 Designated EHV charges'!$A$11:$A$257),1, COUNTIF(A$4:$A12, 'Annex 2 Designated EHV charges'!$A$11:$A$257)), 0)),"")</f>
        <v>420</v>
      </c>
      <c r="B13" s="96">
        <f>IF($A13="","",VLOOKUP($A13,'Annex 2 Designated EHV charges'!$A:$O,2,0))</f>
        <v>420</v>
      </c>
      <c r="C13" s="97">
        <f>IF($A13="","",VLOOKUP($A13,'Annex 2 Designated EHV charges'!$A:$O,3,0))</f>
        <v>2100041327873</v>
      </c>
      <c r="D13" s="96" t="str">
        <f>IF($A13="","",VLOOKUP($A13,'Annex 2 Designated EHV charges'!$A:$O,7,0))</f>
        <v>Western Wood 2 Biomass</v>
      </c>
      <c r="E13" s="101" t="str">
        <f>IFERROR(IF(VLOOKUP($A13,'Annex 2 Designated EHV charges'!$A:$O,9,FALSE)=0,"",VLOOKUP($A13,'Annex 2 Designated EHV charges'!$A:$O,9,FALSE)),"")</f>
        <v/>
      </c>
      <c r="F13" s="102">
        <f>IFERROR(IF(VLOOKUP($A13,'Annex 2 Designated EHV charges'!$A:$O,10,FALSE)=0,"",VLOOKUP($A13,'Annex 2 Designated EHV charges'!$A:$O,10,FALSE)),"")</f>
        <v>17215.71</v>
      </c>
      <c r="G13" s="103">
        <f>IFERROR(IF(VLOOKUP($A13,'Annex 2 Designated EHV charges'!$A:$O,11,FALSE)=0,"",VLOOKUP($A13,'Annex 2 Designated EHV charges'!$A:$O,11,FALSE)),"")</f>
        <v>1.1599999999999999</v>
      </c>
      <c r="H13" s="103">
        <f>IFERROR(IF(VLOOKUP($A13,'Annex 2 Designated EHV charges'!$A:$O,12,FALSE)=0,"",VLOOKUP($A13,'Annex 2 Designated EHV charges'!$A:$O,12,FALSE)),"")</f>
        <v>1.1599999999999999</v>
      </c>
    </row>
    <row r="14" spans="1:14" x14ac:dyDescent="0.2">
      <c r="A14" s="96">
        <f t="array" ref="A14">IFERROR(INDEX('Annex 2 Designated EHV charges'!$A$11:$A$257, MATCH(0, IF(ISBLANK('Annex 2 Designated EHV charges'!$A$11:$A$257),1, COUNTIF(A$4:$A13, 'Annex 2 Designated EHV charges'!$A$11:$A$257)), 0)),"")</f>
        <v>421</v>
      </c>
      <c r="B14" s="96">
        <f>IF($A14="","",VLOOKUP($A14,'Annex 2 Designated EHV charges'!$A:$O,2,0))</f>
        <v>421</v>
      </c>
      <c r="C14" s="97">
        <f>IF($A14="","",VLOOKUP($A14,'Annex 2 Designated EHV charges'!$A:$O,3,0))</f>
        <v>2100041453132</v>
      </c>
      <c r="D14" s="96" t="str">
        <f>IF($A14="","",VLOOKUP($A14,'Annex 2 Designated EHV charges'!$A:$O,7,0))</f>
        <v>Mynydd Y Gwair WF</v>
      </c>
      <c r="E14" s="101" t="str">
        <f>IFERROR(IF(VLOOKUP($A14,'Annex 2 Designated EHV charges'!$A:$O,9,FALSE)=0,"",VLOOKUP($A14,'Annex 2 Designated EHV charges'!$A:$O,9,FALSE)),"")</f>
        <v/>
      </c>
      <c r="F14" s="102">
        <f>IFERROR(IF(VLOOKUP($A14,'Annex 2 Designated EHV charges'!$A:$O,10,FALSE)=0,"",VLOOKUP($A14,'Annex 2 Designated EHV charges'!$A:$O,10,FALSE)),"")</f>
        <v>12.16</v>
      </c>
      <c r="G14" s="103">
        <f>IFERROR(IF(VLOOKUP($A14,'Annex 2 Designated EHV charges'!$A:$O,11,FALSE)=0,"",VLOOKUP($A14,'Annex 2 Designated EHV charges'!$A:$O,11,FALSE)),"")</f>
        <v>1.17</v>
      </c>
      <c r="H14" s="103">
        <f>IFERROR(IF(VLOOKUP($A14,'Annex 2 Designated EHV charges'!$A:$O,12,FALSE)=0,"",VLOOKUP($A14,'Annex 2 Designated EHV charges'!$A:$O,12,FALSE)),"")</f>
        <v>1.17</v>
      </c>
    </row>
    <row r="15" spans="1:14" x14ac:dyDescent="0.2">
      <c r="A15" s="96">
        <f t="array" ref="A15">IFERROR(INDEX('Annex 2 Designated EHV charges'!$A$11:$A$257, MATCH(0, IF(ISBLANK('Annex 2 Designated EHV charges'!$A$11:$A$257),1, COUNTIF(A$4:$A14, 'Annex 2 Designated EHV charges'!$A$11:$A$257)), 0)),"")</f>
        <v>460</v>
      </c>
      <c r="B15" s="96">
        <f>IF($A15="","",VLOOKUP($A15,'Annex 2 Designated EHV charges'!$A:$O,2,0))</f>
        <v>460</v>
      </c>
      <c r="C15" s="97">
        <f>IF($A15="","",VLOOKUP($A15,'Annex 2 Designated EHV charges'!$A:$O,3,0))</f>
        <v>2100041270311</v>
      </c>
      <c r="D15" s="96" t="str">
        <f>IF($A15="","",VLOOKUP($A15,'Annex 2 Designated EHV charges'!$A:$O,7,0))</f>
        <v>Penrhiwarwydd Farm PV</v>
      </c>
      <c r="E15" s="101">
        <f>IFERROR(IF(VLOOKUP($A15,'Annex 2 Designated EHV charges'!$A:$O,9,FALSE)=0,"",VLOOKUP($A15,'Annex 2 Designated EHV charges'!$A:$O,9,FALSE)),"")</f>
        <v>2.222</v>
      </c>
      <c r="F15" s="102">
        <f>IFERROR(IF(VLOOKUP($A15,'Annex 2 Designated EHV charges'!$A:$O,10,FALSE)=0,"",VLOOKUP($A15,'Annex 2 Designated EHV charges'!$A:$O,10,FALSE)),"")</f>
        <v>19.11</v>
      </c>
      <c r="G15" s="103">
        <f>IFERROR(IF(VLOOKUP($A15,'Annex 2 Designated EHV charges'!$A:$O,11,FALSE)=0,"",VLOOKUP($A15,'Annex 2 Designated EHV charges'!$A:$O,11,FALSE)),"")</f>
        <v>1.97</v>
      </c>
      <c r="H15" s="103">
        <f>IFERROR(IF(VLOOKUP($A15,'Annex 2 Designated EHV charges'!$A:$O,12,FALSE)=0,"",VLOOKUP($A15,'Annex 2 Designated EHV charges'!$A:$O,12,FALSE)),"")</f>
        <v>1.97</v>
      </c>
    </row>
    <row r="16" spans="1:14" x14ac:dyDescent="0.2">
      <c r="A16" s="96">
        <f t="array" ref="A16">IFERROR(INDEX('Annex 2 Designated EHV charges'!$A$11:$A$257, MATCH(0, IF(ISBLANK('Annex 2 Designated EHV charges'!$A$11:$A$257),1, COUNTIF(A$4:$A15, 'Annex 2 Designated EHV charges'!$A$11:$A$257)), 0)),"")</f>
        <v>461</v>
      </c>
      <c r="B16" s="96">
        <f>IF($A16="","",VLOOKUP($A16,'Annex 2 Designated EHV charges'!$A:$O,2,0))</f>
        <v>461</v>
      </c>
      <c r="C16" s="97" t="str">
        <f>IF($A16="","",VLOOKUP($A16,'Annex 2 Designated EHV charges'!$A:$O,3,0))</f>
        <v>2100041270288</v>
      </c>
      <c r="D16" s="96" t="str">
        <f>IF($A16="","",VLOOKUP($A16,'Annex 2 Designated EHV charges'!$A:$O,7,0))</f>
        <v>Cwmbargoed Coal Washery</v>
      </c>
      <c r="E16" s="101">
        <f>IFERROR(IF(VLOOKUP($A16,'Annex 2 Designated EHV charges'!$A:$O,9,FALSE)=0,"",VLOOKUP($A16,'Annex 2 Designated EHV charges'!$A:$O,9,FALSE)),"")</f>
        <v>7.4999999999999997E-2</v>
      </c>
      <c r="F16" s="102">
        <f>IFERROR(IF(VLOOKUP($A16,'Annex 2 Designated EHV charges'!$A:$O,10,FALSE)=0,"",VLOOKUP($A16,'Annex 2 Designated EHV charges'!$A:$O,10,FALSE)),"")</f>
        <v>2435.1799999999998</v>
      </c>
      <c r="G16" s="103">
        <f>IFERROR(IF(VLOOKUP($A16,'Annex 2 Designated EHV charges'!$A:$O,11,FALSE)=0,"",VLOOKUP($A16,'Annex 2 Designated EHV charges'!$A:$O,11,FALSE)),"")</f>
        <v>1.23</v>
      </c>
      <c r="H16" s="103">
        <f>IFERROR(IF(VLOOKUP($A16,'Annex 2 Designated EHV charges'!$A:$O,12,FALSE)=0,"",VLOOKUP($A16,'Annex 2 Designated EHV charges'!$A:$O,12,FALSE)),"")</f>
        <v>1.23</v>
      </c>
    </row>
    <row r="17" spans="1:8" x14ac:dyDescent="0.2">
      <c r="A17" s="96">
        <f t="array" ref="A17">IFERROR(INDEX('Annex 2 Designated EHV charges'!$A$11:$A$257, MATCH(0, IF(ISBLANK('Annex 2 Designated EHV charges'!$A$11:$A$257),1, COUNTIF(A$4:$A16, 'Annex 2 Designated EHV charges'!$A$11:$A$257)), 0)),"")</f>
        <v>462</v>
      </c>
      <c r="B17" s="96">
        <f>IF($A17="","",VLOOKUP($A17,'Annex 2 Designated EHV charges'!$A:$O,2,0))</f>
        <v>462</v>
      </c>
      <c r="C17" s="97">
        <f>IF($A17="","",VLOOKUP($A17,'Annex 2 Designated EHV charges'!$A:$O,3,0))</f>
        <v>2100041272860</v>
      </c>
      <c r="D17" s="96" t="str">
        <f>IF($A17="","",VLOOKUP($A17,'Annex 2 Designated EHV charges'!$A:$O,7,0))</f>
        <v>Little Neath PV</v>
      </c>
      <c r="E17" s="101">
        <f>IFERROR(IF(VLOOKUP($A17,'Annex 2 Designated EHV charges'!$A:$O,9,FALSE)=0,"",VLOOKUP($A17,'Annex 2 Designated EHV charges'!$A:$O,9,FALSE)),"")</f>
        <v>3.04</v>
      </c>
      <c r="F17" s="102">
        <f>IFERROR(IF(VLOOKUP($A17,'Annex 2 Designated EHV charges'!$A:$O,10,FALSE)=0,"",VLOOKUP($A17,'Annex 2 Designated EHV charges'!$A:$O,10,FALSE)),"")</f>
        <v>8.4</v>
      </c>
      <c r="G17" s="103">
        <f>IFERROR(IF(VLOOKUP($A17,'Annex 2 Designated EHV charges'!$A:$O,11,FALSE)=0,"",VLOOKUP($A17,'Annex 2 Designated EHV charges'!$A:$O,11,FALSE)),"")</f>
        <v>3.09</v>
      </c>
      <c r="H17" s="103">
        <f>IFERROR(IF(VLOOKUP($A17,'Annex 2 Designated EHV charges'!$A:$O,12,FALSE)=0,"",VLOOKUP($A17,'Annex 2 Designated EHV charges'!$A:$O,12,FALSE)),"")</f>
        <v>3.09</v>
      </c>
    </row>
    <row r="18" spans="1:8" x14ac:dyDescent="0.2">
      <c r="A18" s="96">
        <f t="array" ref="A18">IFERROR(INDEX('Annex 2 Designated EHV charges'!$A$11:$A$257, MATCH(0, IF(ISBLANK('Annex 2 Designated EHV charges'!$A$11:$A$257),1, COUNTIF(A$4:$A17, 'Annex 2 Designated EHV charges'!$A$11:$A$257)), 0)),"")</f>
        <v>463</v>
      </c>
      <c r="B18" s="96">
        <f>IF($A18="","",VLOOKUP($A18,'Annex 2 Designated EHV charges'!$A:$O,2,0))</f>
        <v>463</v>
      </c>
      <c r="C18" s="97">
        <f>IF($A18="","",VLOOKUP($A18,'Annex 2 Designated EHV charges'!$A:$O,3,0))</f>
        <v>2100041136537</v>
      </c>
      <c r="D18" s="96" t="str">
        <f>IF($A18="","",VLOOKUP($A18,'Annex 2 Designated EHV charges'!$A:$O,7,0))</f>
        <v>Hoplass Farm PV</v>
      </c>
      <c r="E18" s="101">
        <f>IFERROR(IF(VLOOKUP($A18,'Annex 2 Designated EHV charges'!$A:$O,9,FALSE)=0,"",VLOOKUP($A18,'Annex 2 Designated EHV charges'!$A:$O,9,FALSE)),"")</f>
        <v>3.04</v>
      </c>
      <c r="F18" s="102">
        <f>IFERROR(IF(VLOOKUP($A18,'Annex 2 Designated EHV charges'!$A:$O,10,FALSE)=0,"",VLOOKUP($A18,'Annex 2 Designated EHV charges'!$A:$O,10,FALSE)),"")</f>
        <v>4.1500000000000004</v>
      </c>
      <c r="G18" s="103">
        <f>IFERROR(IF(VLOOKUP($A18,'Annex 2 Designated EHV charges'!$A:$O,11,FALSE)=0,"",VLOOKUP($A18,'Annex 2 Designated EHV charges'!$A:$O,11,FALSE)),"")</f>
        <v>3.79</v>
      </c>
      <c r="H18" s="103">
        <f>IFERROR(IF(VLOOKUP($A18,'Annex 2 Designated EHV charges'!$A:$O,12,FALSE)=0,"",VLOOKUP($A18,'Annex 2 Designated EHV charges'!$A:$O,12,FALSE)),"")</f>
        <v>3.79</v>
      </c>
    </row>
    <row r="19" spans="1:8" x14ac:dyDescent="0.2">
      <c r="A19" s="96">
        <f t="array" ref="A19">IFERROR(INDEX('Annex 2 Designated EHV charges'!$A$11:$A$257, MATCH(0, IF(ISBLANK('Annex 2 Designated EHV charges'!$A$11:$A$257),1, COUNTIF(A$4:$A18, 'Annex 2 Designated EHV charges'!$A$11:$A$257)), 0)),"")</f>
        <v>464</v>
      </c>
      <c r="B19" s="96">
        <f>IF($A19="","",VLOOKUP($A19,'Annex 2 Designated EHV charges'!$A:$O,2,0))</f>
        <v>464</v>
      </c>
      <c r="C19" s="97">
        <f>IF($A19="","",VLOOKUP($A19,'Annex 2 Designated EHV charges'!$A:$O,3,0))</f>
        <v>2100041278152</v>
      </c>
      <c r="D19" s="96" t="str">
        <f>IF($A19="","",VLOOKUP($A19,'Annex 2 Designated EHV charges'!$A:$O,7,0))</f>
        <v>Gelliwern Isaf PV</v>
      </c>
      <c r="E19" s="101" t="str">
        <f>IFERROR(IF(VLOOKUP($A19,'Annex 2 Designated EHV charges'!$A:$O,9,FALSE)=0,"",VLOOKUP($A19,'Annex 2 Designated EHV charges'!$A:$O,9,FALSE)),"")</f>
        <v/>
      </c>
      <c r="F19" s="102">
        <f>IFERROR(IF(VLOOKUP($A19,'Annex 2 Designated EHV charges'!$A:$O,10,FALSE)=0,"",VLOOKUP($A19,'Annex 2 Designated EHV charges'!$A:$O,10,FALSE)),"")</f>
        <v>3.25</v>
      </c>
      <c r="G19" s="103">
        <f>IFERROR(IF(VLOOKUP($A19,'Annex 2 Designated EHV charges'!$A:$O,11,FALSE)=0,"",VLOOKUP($A19,'Annex 2 Designated EHV charges'!$A:$O,11,FALSE)),"")</f>
        <v>2.31</v>
      </c>
      <c r="H19" s="103">
        <f>IFERROR(IF(VLOOKUP($A19,'Annex 2 Designated EHV charges'!$A:$O,12,FALSE)=0,"",VLOOKUP($A19,'Annex 2 Designated EHV charges'!$A:$O,12,FALSE)),"")</f>
        <v>2.31</v>
      </c>
    </row>
    <row r="20" spans="1:8" x14ac:dyDescent="0.2">
      <c r="A20" s="96">
        <f t="array" ref="A20">IFERROR(INDEX('Annex 2 Designated EHV charges'!$A$11:$A$257, MATCH(0, IF(ISBLANK('Annex 2 Designated EHV charges'!$A$11:$A$257),1, COUNTIF(A$4:$A19, 'Annex 2 Designated EHV charges'!$A$11:$A$257)), 0)),"")</f>
        <v>465</v>
      </c>
      <c r="B20" s="96">
        <f>IF($A20="","",VLOOKUP($A20,'Annex 2 Designated EHV charges'!$A:$O,2,0))</f>
        <v>465</v>
      </c>
      <c r="C20" s="97">
        <f>IF($A20="","",VLOOKUP($A20,'Annex 2 Designated EHV charges'!$A:$O,3,0))</f>
        <v>2100041290958</v>
      </c>
      <c r="D20" s="96" t="str">
        <f>IF($A20="","",VLOOKUP($A20,'Annex 2 Designated EHV charges'!$A:$O,7,0))</f>
        <v>Oak Cottage PV</v>
      </c>
      <c r="E20" s="101">
        <f>IFERROR(IF(VLOOKUP($A20,'Annex 2 Designated EHV charges'!$A:$O,9,FALSE)=0,"",VLOOKUP($A20,'Annex 2 Designated EHV charges'!$A:$O,9,FALSE)),"")</f>
        <v>4.2539999999999996</v>
      </c>
      <c r="F20" s="102">
        <f>IFERROR(IF(VLOOKUP($A20,'Annex 2 Designated EHV charges'!$A:$O,10,FALSE)=0,"",VLOOKUP($A20,'Annex 2 Designated EHV charges'!$A:$O,10,FALSE)),"")</f>
        <v>118.34</v>
      </c>
      <c r="G20" s="103">
        <f>IFERROR(IF(VLOOKUP($A20,'Annex 2 Designated EHV charges'!$A:$O,11,FALSE)=0,"",VLOOKUP($A20,'Annex 2 Designated EHV charges'!$A:$O,11,FALSE)),"")</f>
        <v>1.88</v>
      </c>
      <c r="H20" s="103">
        <f>IFERROR(IF(VLOOKUP($A20,'Annex 2 Designated EHV charges'!$A:$O,12,FALSE)=0,"",VLOOKUP($A20,'Annex 2 Designated EHV charges'!$A:$O,12,FALSE)),"")</f>
        <v>1.88</v>
      </c>
    </row>
    <row r="21" spans="1:8" x14ac:dyDescent="0.2">
      <c r="A21" s="96">
        <f t="array" ref="A21">IFERROR(INDEX('Annex 2 Designated EHV charges'!$A$11:$A$257, MATCH(0, IF(ISBLANK('Annex 2 Designated EHV charges'!$A$11:$A$257),1, COUNTIF(A$4:$A20, 'Annex 2 Designated EHV charges'!$A$11:$A$257)), 0)),"")</f>
        <v>466</v>
      </c>
      <c r="B21" s="96">
        <f>IF($A21="","",VLOOKUP($A21,'Annex 2 Designated EHV charges'!$A:$O,2,0))</f>
        <v>466</v>
      </c>
      <c r="C21" s="97">
        <f>IF($A21="","",VLOOKUP($A21,'Annex 2 Designated EHV charges'!$A:$O,3,0))</f>
        <v>2100041309926</v>
      </c>
      <c r="D21" s="96" t="str">
        <f>IF($A21="","",VLOOKUP($A21,'Annex 2 Designated EHV charges'!$A:$O,7,0))</f>
        <v>Red Court Farm PV</v>
      </c>
      <c r="E21" s="101">
        <f>IFERROR(IF(VLOOKUP($A21,'Annex 2 Designated EHV charges'!$A:$O,9,FALSE)=0,"",VLOOKUP($A21,'Annex 2 Designated EHV charges'!$A:$O,9,FALSE)),"")</f>
        <v>3.645</v>
      </c>
      <c r="F21" s="102">
        <f>IFERROR(IF(VLOOKUP($A21,'Annex 2 Designated EHV charges'!$A:$O,10,FALSE)=0,"",VLOOKUP($A21,'Annex 2 Designated EHV charges'!$A:$O,10,FALSE)),"")</f>
        <v>4.5999999999999996</v>
      </c>
      <c r="G21" s="103">
        <f>IFERROR(IF(VLOOKUP($A21,'Annex 2 Designated EHV charges'!$A:$O,11,FALSE)=0,"",VLOOKUP($A21,'Annex 2 Designated EHV charges'!$A:$O,11,FALSE)),"")</f>
        <v>2.34</v>
      </c>
      <c r="H21" s="103">
        <f>IFERROR(IF(VLOOKUP($A21,'Annex 2 Designated EHV charges'!$A:$O,12,FALSE)=0,"",VLOOKUP($A21,'Annex 2 Designated EHV charges'!$A:$O,12,FALSE)),"")</f>
        <v>2.34</v>
      </c>
    </row>
    <row r="22" spans="1:8" x14ac:dyDescent="0.2">
      <c r="A22" s="96">
        <f t="array" ref="A22">IFERROR(INDEX('Annex 2 Designated EHV charges'!$A$11:$A$257, MATCH(0, IF(ISBLANK('Annex 2 Designated EHV charges'!$A$11:$A$257),1, COUNTIF(A$4:$A21, 'Annex 2 Designated EHV charges'!$A$11:$A$257)), 0)),"")</f>
        <v>467</v>
      </c>
      <c r="B22" s="96">
        <f>IF($A22="","",VLOOKUP($A22,'Annex 2 Designated EHV charges'!$A:$O,2,0))</f>
        <v>467</v>
      </c>
      <c r="C22" s="97">
        <f>IF($A22="","",VLOOKUP($A22,'Annex 2 Designated EHV charges'!$A:$O,3,0))</f>
        <v>2100041319358</v>
      </c>
      <c r="D22" s="96" t="str">
        <f>IF($A22="","",VLOOKUP($A22,'Annex 2 Designated EHV charges'!$A:$O,7,0))</f>
        <v>Carn Nicholas PV</v>
      </c>
      <c r="E22" s="101">
        <f>IFERROR(IF(VLOOKUP($A22,'Annex 2 Designated EHV charges'!$A:$O,9,FALSE)=0,"",VLOOKUP($A22,'Annex 2 Designated EHV charges'!$A:$O,9,FALSE)),"")</f>
        <v>0.188</v>
      </c>
      <c r="F22" s="102">
        <f>IFERROR(IF(VLOOKUP($A22,'Annex 2 Designated EHV charges'!$A:$O,10,FALSE)=0,"",VLOOKUP($A22,'Annex 2 Designated EHV charges'!$A:$O,10,FALSE)),"")</f>
        <v>7.41</v>
      </c>
      <c r="G22" s="103">
        <f>IFERROR(IF(VLOOKUP($A22,'Annex 2 Designated EHV charges'!$A:$O,11,FALSE)=0,"",VLOOKUP($A22,'Annex 2 Designated EHV charges'!$A:$O,11,FALSE)),"")</f>
        <v>1.38</v>
      </c>
      <c r="H22" s="103">
        <f>IFERROR(IF(VLOOKUP($A22,'Annex 2 Designated EHV charges'!$A:$O,12,FALSE)=0,"",VLOOKUP($A22,'Annex 2 Designated EHV charges'!$A:$O,12,FALSE)),"")</f>
        <v>1.38</v>
      </c>
    </row>
    <row r="23" spans="1:8" x14ac:dyDescent="0.2">
      <c r="A23" s="96">
        <f t="array" ref="A23">IFERROR(INDEX('Annex 2 Designated EHV charges'!$A$11:$A$257, MATCH(0, IF(ISBLANK('Annex 2 Designated EHV charges'!$A$11:$A$257),1, COUNTIF(A$4:$A22, 'Annex 2 Designated EHV charges'!$A$11:$A$257)), 0)),"")</f>
        <v>468</v>
      </c>
      <c r="B23" s="96">
        <f>IF($A23="","",VLOOKUP($A23,'Annex 2 Designated EHV charges'!$A:$O,2,0))</f>
        <v>468</v>
      </c>
      <c r="C23" s="97">
        <f>IF($A23="","",VLOOKUP($A23,'Annex 2 Designated EHV charges'!$A:$O,3,0))</f>
        <v>2100041320646</v>
      </c>
      <c r="D23" s="96" t="str">
        <f>IF($A23="","",VLOOKUP($A23,'Annex 2 Designated EHV charges'!$A:$O,7,0))</f>
        <v>Brynwhilach Farm PV</v>
      </c>
      <c r="E23" s="101" t="str">
        <f>IFERROR(IF(VLOOKUP($A23,'Annex 2 Designated EHV charges'!$A:$O,9,FALSE)=0,"",VLOOKUP($A23,'Annex 2 Designated EHV charges'!$A:$O,9,FALSE)),"")</f>
        <v/>
      </c>
      <c r="F23" s="102">
        <f>IFERROR(IF(VLOOKUP($A23,'Annex 2 Designated EHV charges'!$A:$O,10,FALSE)=0,"",VLOOKUP($A23,'Annex 2 Designated EHV charges'!$A:$O,10,FALSE)),"")</f>
        <v>60.28</v>
      </c>
      <c r="G23" s="103">
        <f>IFERROR(IF(VLOOKUP($A23,'Annex 2 Designated EHV charges'!$A:$O,11,FALSE)=0,"",VLOOKUP($A23,'Annex 2 Designated EHV charges'!$A:$O,11,FALSE)),"")</f>
        <v>1.26</v>
      </c>
      <c r="H23" s="103">
        <f>IFERROR(IF(VLOOKUP($A23,'Annex 2 Designated EHV charges'!$A:$O,12,FALSE)=0,"",VLOOKUP($A23,'Annex 2 Designated EHV charges'!$A:$O,12,FALSE)),"")</f>
        <v>1.26</v>
      </c>
    </row>
    <row r="24" spans="1:8" x14ac:dyDescent="0.2">
      <c r="A24" s="96">
        <f t="array" ref="A24">IFERROR(INDEX('Annex 2 Designated EHV charges'!$A$11:$A$257, MATCH(0, IF(ISBLANK('Annex 2 Designated EHV charges'!$A$11:$A$257),1, COUNTIF(A$4:$A23, 'Annex 2 Designated EHV charges'!$A$11:$A$257)), 0)),"")</f>
        <v>470</v>
      </c>
      <c r="B24" s="96">
        <f>IF($A24="","",VLOOKUP($A24,'Annex 2 Designated EHV charges'!$A:$O,2,0))</f>
        <v>470</v>
      </c>
      <c r="C24" s="97">
        <f>IF($A24="","",VLOOKUP($A24,'Annex 2 Designated EHV charges'!$A:$O,3,0))</f>
        <v>2100041321808</v>
      </c>
      <c r="D24" s="96" t="str">
        <f>IF($A24="","",VLOOKUP($A24,'Annex 2 Designated EHV charges'!$A:$O,7,0))</f>
        <v>Jesus College PV</v>
      </c>
      <c r="E24" s="101">
        <f>IFERROR(IF(VLOOKUP($A24,'Annex 2 Designated EHV charges'!$A:$O,9,FALSE)=0,"",VLOOKUP($A24,'Annex 2 Designated EHV charges'!$A:$O,9,FALSE)),"")</f>
        <v>0.68700000000000006</v>
      </c>
      <c r="F24" s="102">
        <f>IFERROR(IF(VLOOKUP($A24,'Annex 2 Designated EHV charges'!$A:$O,10,FALSE)=0,"",VLOOKUP($A24,'Annex 2 Designated EHV charges'!$A:$O,10,FALSE)),"")</f>
        <v>4.2699999999999996</v>
      </c>
      <c r="G24" s="103">
        <f>IFERROR(IF(VLOOKUP($A24,'Annex 2 Designated EHV charges'!$A:$O,11,FALSE)=0,"",VLOOKUP($A24,'Annex 2 Designated EHV charges'!$A:$O,11,FALSE)),"")</f>
        <v>3.77</v>
      </c>
      <c r="H24" s="103">
        <f>IFERROR(IF(VLOOKUP($A24,'Annex 2 Designated EHV charges'!$A:$O,12,FALSE)=0,"",VLOOKUP($A24,'Annex 2 Designated EHV charges'!$A:$O,12,FALSE)),"")</f>
        <v>3.77</v>
      </c>
    </row>
    <row r="25" spans="1:8" x14ac:dyDescent="0.2">
      <c r="A25" s="96">
        <f t="array" ref="A25">IFERROR(INDEX('Annex 2 Designated EHV charges'!$A$11:$A$257, MATCH(0, IF(ISBLANK('Annex 2 Designated EHV charges'!$A$11:$A$257),1, COUNTIF(A$4:$A24, 'Annex 2 Designated EHV charges'!$A$11:$A$257)), 0)),"")</f>
        <v>471</v>
      </c>
      <c r="B25" s="96">
        <f>IF($A25="","",VLOOKUP($A25,'Annex 2 Designated EHV charges'!$A:$O,2,0))</f>
        <v>471</v>
      </c>
      <c r="C25" s="97">
        <f>IF($A25="","",VLOOKUP($A25,'Annex 2 Designated EHV charges'!$A:$O,3,0))</f>
        <v>2100041322183</v>
      </c>
      <c r="D25" s="96" t="str">
        <f>IF($A25="","",VLOOKUP($A25,'Annex 2 Designated EHV charges'!$A:$O,7,0))</f>
        <v>Sully Moors STOR</v>
      </c>
      <c r="E25" s="101">
        <f>IFERROR(IF(VLOOKUP($A25,'Annex 2 Designated EHV charges'!$A:$O,9,FALSE)=0,"",VLOOKUP($A25,'Annex 2 Designated EHV charges'!$A:$O,9,FALSE)),"")</f>
        <v>0.67300000000000004</v>
      </c>
      <c r="F25" s="102">
        <f>IFERROR(IF(VLOOKUP($A25,'Annex 2 Designated EHV charges'!$A:$O,10,FALSE)=0,"",VLOOKUP($A25,'Annex 2 Designated EHV charges'!$A:$O,10,FALSE)),"")</f>
        <v>6.62</v>
      </c>
      <c r="G25" s="103">
        <f>IFERROR(IF(VLOOKUP($A25,'Annex 2 Designated EHV charges'!$A:$O,11,FALSE)=0,"",VLOOKUP($A25,'Annex 2 Designated EHV charges'!$A:$O,11,FALSE)),"")</f>
        <v>1.92</v>
      </c>
      <c r="H25" s="103">
        <f>IFERROR(IF(VLOOKUP($A25,'Annex 2 Designated EHV charges'!$A:$O,12,FALSE)=0,"",VLOOKUP($A25,'Annex 2 Designated EHV charges'!$A:$O,12,FALSE)),"")</f>
        <v>1.92</v>
      </c>
    </row>
    <row r="26" spans="1:8" x14ac:dyDescent="0.2">
      <c r="A26" s="96">
        <f t="array" ref="A26">IFERROR(INDEX('Annex 2 Designated EHV charges'!$A$11:$A$257, MATCH(0, IF(ISBLANK('Annex 2 Designated EHV charges'!$A$11:$A$257),1, COUNTIF(A$4:$A25, 'Annex 2 Designated EHV charges'!$A$11:$A$257)), 0)),"")</f>
        <v>472</v>
      </c>
      <c r="B26" s="96">
        <f>IF($A26="","",VLOOKUP($A26,'Annex 2 Designated EHV charges'!$A:$O,2,0))</f>
        <v>472</v>
      </c>
      <c r="C26" s="97">
        <f>IF($A26="","",VLOOKUP($A26,'Annex 2 Designated EHV charges'!$A:$O,3,0))</f>
        <v>2100041330919</v>
      </c>
      <c r="D26" s="96" t="str">
        <f>IF($A26="","",VLOOKUP($A26,'Annex 2 Designated EHV charges'!$A:$O,7,0))</f>
        <v>Hafod y Dafal PV</v>
      </c>
      <c r="E26" s="101">
        <f>IFERROR(IF(VLOOKUP($A26,'Annex 2 Designated EHV charges'!$A:$O,9,FALSE)=0,"",VLOOKUP($A26,'Annex 2 Designated EHV charges'!$A:$O,9,FALSE)),"")</f>
        <v>2.2090000000000001</v>
      </c>
      <c r="F26" s="102">
        <f>IFERROR(IF(VLOOKUP($A26,'Annex 2 Designated EHV charges'!$A:$O,10,FALSE)=0,"",VLOOKUP($A26,'Annex 2 Designated EHV charges'!$A:$O,10,FALSE)),"")</f>
        <v>60.52</v>
      </c>
      <c r="G26" s="103">
        <f>IFERROR(IF(VLOOKUP($A26,'Annex 2 Designated EHV charges'!$A:$O,11,FALSE)=0,"",VLOOKUP($A26,'Annex 2 Designated EHV charges'!$A:$O,11,FALSE)),"")</f>
        <v>1.47</v>
      </c>
      <c r="H26" s="103">
        <f>IFERROR(IF(VLOOKUP($A26,'Annex 2 Designated EHV charges'!$A:$O,12,FALSE)=0,"",VLOOKUP($A26,'Annex 2 Designated EHV charges'!$A:$O,12,FALSE)),"")</f>
        <v>1.47</v>
      </c>
    </row>
    <row r="27" spans="1:8" x14ac:dyDescent="0.2">
      <c r="A27" s="96">
        <f t="array" ref="A27">IFERROR(INDEX('Annex 2 Designated EHV charges'!$A$11:$A$257, MATCH(0, IF(ISBLANK('Annex 2 Designated EHV charges'!$A$11:$A$257),1, COUNTIF(A$4:$A26, 'Annex 2 Designated EHV charges'!$A$11:$A$257)), 0)),"")</f>
        <v>475</v>
      </c>
      <c r="B27" s="96">
        <f>IF($A27="","",VLOOKUP($A27,'Annex 2 Designated EHV charges'!$A:$O,2,0))</f>
        <v>475</v>
      </c>
      <c r="C27" s="97">
        <f>IF($A27="","",VLOOKUP($A27,'Annex 2 Designated EHV charges'!$A:$O,3,0))</f>
        <v>2100041336488</v>
      </c>
      <c r="D27" s="96" t="str">
        <f>IF($A27="","",VLOOKUP($A27,'Annex 2 Designated EHV charges'!$A:$O,7,0))</f>
        <v>Cenin Energy Park T1 WT</v>
      </c>
      <c r="E27" s="101" t="str">
        <f>IFERROR(IF(VLOOKUP($A27,'Annex 2 Designated EHV charges'!$A:$O,9,FALSE)=0,"",VLOOKUP($A27,'Annex 2 Designated EHV charges'!$A:$O,9,FALSE)),"")</f>
        <v/>
      </c>
      <c r="F27" s="102">
        <f>IFERROR(IF(VLOOKUP($A27,'Annex 2 Designated EHV charges'!$A:$O,10,FALSE)=0,"",VLOOKUP($A27,'Annex 2 Designated EHV charges'!$A:$O,10,FALSE)),"")</f>
        <v>6.29</v>
      </c>
      <c r="G27" s="103">
        <f>IFERROR(IF(VLOOKUP($A27,'Annex 2 Designated EHV charges'!$A:$O,11,FALSE)=0,"",VLOOKUP($A27,'Annex 2 Designated EHV charges'!$A:$O,11,FALSE)),"")</f>
        <v>1.01</v>
      </c>
      <c r="H27" s="103">
        <f>IFERROR(IF(VLOOKUP($A27,'Annex 2 Designated EHV charges'!$A:$O,12,FALSE)=0,"",VLOOKUP($A27,'Annex 2 Designated EHV charges'!$A:$O,12,FALSE)),"")</f>
        <v>1.01</v>
      </c>
    </row>
    <row r="28" spans="1:8" x14ac:dyDescent="0.2">
      <c r="A28" s="96">
        <f t="array" ref="A28">IFERROR(INDEX('Annex 2 Designated EHV charges'!$A$11:$A$257, MATCH(0, IF(ISBLANK('Annex 2 Designated EHV charges'!$A$11:$A$257),1, COUNTIF(A$4:$A27, 'Annex 2 Designated EHV charges'!$A$11:$A$257)), 0)),"")</f>
        <v>476</v>
      </c>
      <c r="B28" s="96">
        <f>IF($A28="","",VLOOKUP($A28,'Annex 2 Designated EHV charges'!$A:$O,2,0))</f>
        <v>476</v>
      </c>
      <c r="C28" s="97">
        <f>IF($A28="","",VLOOKUP($A28,'Annex 2 Designated EHV charges'!$A:$O,3,0))</f>
        <v>2100041336716</v>
      </c>
      <c r="D28" s="96" t="str">
        <f>IF($A28="","",VLOOKUP($A28,'Annex 2 Designated EHV charges'!$A:$O,7,0))</f>
        <v>Stormy Down PV</v>
      </c>
      <c r="E28" s="101" t="str">
        <f>IFERROR(IF(VLOOKUP($A28,'Annex 2 Designated EHV charges'!$A:$O,9,FALSE)=0,"",VLOOKUP($A28,'Annex 2 Designated EHV charges'!$A:$O,9,FALSE)),"")</f>
        <v/>
      </c>
      <c r="F28" s="102">
        <f>IFERROR(IF(VLOOKUP($A28,'Annex 2 Designated EHV charges'!$A:$O,10,FALSE)=0,"",VLOOKUP($A28,'Annex 2 Designated EHV charges'!$A:$O,10,FALSE)),"")</f>
        <v>12.62</v>
      </c>
      <c r="G28" s="103">
        <f>IFERROR(IF(VLOOKUP($A28,'Annex 2 Designated EHV charges'!$A:$O,11,FALSE)=0,"",VLOOKUP($A28,'Annex 2 Designated EHV charges'!$A:$O,11,FALSE)),"")</f>
        <v>1.53</v>
      </c>
      <c r="H28" s="103">
        <f>IFERROR(IF(VLOOKUP($A28,'Annex 2 Designated EHV charges'!$A:$O,12,FALSE)=0,"",VLOOKUP($A28,'Annex 2 Designated EHV charges'!$A:$O,12,FALSE)),"")</f>
        <v>1.53</v>
      </c>
    </row>
    <row r="29" spans="1:8" x14ac:dyDescent="0.2">
      <c r="A29" s="96">
        <f t="array" ref="A29">IFERROR(INDEX('Annex 2 Designated EHV charges'!$A$11:$A$257, MATCH(0, IF(ISBLANK('Annex 2 Designated EHV charges'!$A$11:$A$257),1, COUNTIF(A$4:$A28, 'Annex 2 Designated EHV charges'!$A$11:$A$257)), 0)),"")</f>
        <v>477</v>
      </c>
      <c r="B29" s="96">
        <f>IF($A29="","",VLOOKUP($A29,'Annex 2 Designated EHV charges'!$A:$O,2,0))</f>
        <v>477</v>
      </c>
      <c r="C29" s="97">
        <f>IF($A29="","",VLOOKUP($A29,'Annex 2 Designated EHV charges'!$A:$O,3,0))</f>
        <v>2100041336734</v>
      </c>
      <c r="D29" s="96" t="str">
        <f>IF($A29="","",VLOOKUP($A29,'Annex 2 Designated EHV charges'!$A:$O,7,0))</f>
        <v>Oak Grove Farm PV</v>
      </c>
      <c r="E29" s="101">
        <f>IFERROR(IF(VLOOKUP($A29,'Annex 2 Designated EHV charges'!$A:$O,9,FALSE)=0,"",VLOOKUP($A29,'Annex 2 Designated EHV charges'!$A:$O,9,FALSE)),"")</f>
        <v>2.5999999999999999E-2</v>
      </c>
      <c r="F29" s="102">
        <f>IFERROR(IF(VLOOKUP($A29,'Annex 2 Designated EHV charges'!$A:$O,10,FALSE)=0,"",VLOOKUP($A29,'Annex 2 Designated EHV charges'!$A:$O,10,FALSE)),"")</f>
        <v>2.94</v>
      </c>
      <c r="G29" s="103">
        <f>IFERROR(IF(VLOOKUP($A29,'Annex 2 Designated EHV charges'!$A:$O,11,FALSE)=0,"",VLOOKUP($A29,'Annex 2 Designated EHV charges'!$A:$O,11,FALSE)),"")</f>
        <v>2</v>
      </c>
      <c r="H29" s="103">
        <f>IFERROR(IF(VLOOKUP($A29,'Annex 2 Designated EHV charges'!$A:$O,12,FALSE)=0,"",VLOOKUP($A29,'Annex 2 Designated EHV charges'!$A:$O,12,FALSE)),"")</f>
        <v>2</v>
      </c>
    </row>
    <row r="30" spans="1:8" x14ac:dyDescent="0.2">
      <c r="A30" s="96">
        <f t="array" ref="A30">IFERROR(INDEX('Annex 2 Designated EHV charges'!$A$11:$A$257, MATCH(0, IF(ISBLANK('Annex 2 Designated EHV charges'!$A$11:$A$257),1, COUNTIF(A$4:$A29, 'Annex 2 Designated EHV charges'!$A$11:$A$257)), 0)),"")</f>
        <v>478</v>
      </c>
      <c r="B30" s="96">
        <f>IF($A30="","",VLOOKUP($A30,'Annex 2 Designated EHV charges'!$A:$O,2,0))</f>
        <v>478</v>
      </c>
      <c r="C30" s="97">
        <f>IF($A30="","",VLOOKUP($A30,'Annex 2 Designated EHV charges'!$A:$O,3,0))</f>
        <v>2100041329063</v>
      </c>
      <c r="D30" s="96" t="str">
        <f>IF($A30="","",VLOOKUP($A30,'Annex 2 Designated EHV charges'!$A:$O,7,0))</f>
        <v>Llancadle Farm PV</v>
      </c>
      <c r="E30" s="101">
        <f>IFERROR(IF(VLOOKUP($A30,'Annex 2 Designated EHV charges'!$A:$O,9,FALSE)=0,"",VLOOKUP($A30,'Annex 2 Designated EHV charges'!$A:$O,9,FALSE)),"")</f>
        <v>0.114</v>
      </c>
      <c r="F30" s="102">
        <f>IFERROR(IF(VLOOKUP($A30,'Annex 2 Designated EHV charges'!$A:$O,10,FALSE)=0,"",VLOOKUP($A30,'Annex 2 Designated EHV charges'!$A:$O,10,FALSE)),"")</f>
        <v>35.130000000000003</v>
      </c>
      <c r="G30" s="103">
        <f>IFERROR(IF(VLOOKUP($A30,'Annex 2 Designated EHV charges'!$A:$O,11,FALSE)=0,"",VLOOKUP($A30,'Annex 2 Designated EHV charges'!$A:$O,11,FALSE)),"")</f>
        <v>1.67</v>
      </c>
      <c r="H30" s="103">
        <f>IFERROR(IF(VLOOKUP($A30,'Annex 2 Designated EHV charges'!$A:$O,12,FALSE)=0,"",VLOOKUP($A30,'Annex 2 Designated EHV charges'!$A:$O,12,FALSE)),"")</f>
        <v>1.67</v>
      </c>
    </row>
    <row r="31" spans="1:8" x14ac:dyDescent="0.2">
      <c r="A31" s="96">
        <f t="array" ref="A31">IFERROR(INDEX('Annex 2 Designated EHV charges'!$A$11:$A$257, MATCH(0, IF(ISBLANK('Annex 2 Designated EHV charges'!$A$11:$A$257),1, COUNTIF(A$4:$A30, 'Annex 2 Designated EHV charges'!$A$11:$A$257)), 0)),"")</f>
        <v>479</v>
      </c>
      <c r="B31" s="96">
        <f>IF($A31="","",VLOOKUP($A31,'Annex 2 Designated EHV charges'!$A:$O,2,0))</f>
        <v>479</v>
      </c>
      <c r="C31" s="97">
        <f>IF($A31="","",VLOOKUP($A31,'Annex 2 Designated EHV charges'!$A:$O,3,0))</f>
        <v>2100041339178</v>
      </c>
      <c r="D31" s="96" t="str">
        <f>IF($A31="","",VLOOKUP($A31,'Annex 2 Designated EHV charges'!$A:$O,7,0))</f>
        <v>Lower House Farm PV</v>
      </c>
      <c r="E31" s="101">
        <f>IFERROR(IF(VLOOKUP($A31,'Annex 2 Designated EHV charges'!$A:$O,9,FALSE)=0,"",VLOOKUP($A31,'Annex 2 Designated EHV charges'!$A:$O,9,FALSE)),"")</f>
        <v>2.8069999999999999</v>
      </c>
      <c r="F31" s="102">
        <f>IFERROR(IF(VLOOKUP($A31,'Annex 2 Designated EHV charges'!$A:$O,10,FALSE)=0,"",VLOOKUP($A31,'Annex 2 Designated EHV charges'!$A:$O,10,FALSE)),"")</f>
        <v>151.22</v>
      </c>
      <c r="G31" s="103">
        <f>IFERROR(IF(VLOOKUP($A31,'Annex 2 Designated EHV charges'!$A:$O,11,FALSE)=0,"",VLOOKUP($A31,'Annex 2 Designated EHV charges'!$A:$O,11,FALSE)),"")</f>
        <v>1.58</v>
      </c>
      <c r="H31" s="103">
        <f>IFERROR(IF(VLOOKUP($A31,'Annex 2 Designated EHV charges'!$A:$O,12,FALSE)=0,"",VLOOKUP($A31,'Annex 2 Designated EHV charges'!$A:$O,12,FALSE)),"")</f>
        <v>1.58</v>
      </c>
    </row>
    <row r="32" spans="1:8" x14ac:dyDescent="0.2">
      <c r="A32" s="96">
        <f t="array" ref="A32">IFERROR(INDEX('Annex 2 Designated EHV charges'!$A$11:$A$257, MATCH(0, IF(ISBLANK('Annex 2 Designated EHV charges'!$A$11:$A$257),1, COUNTIF(A$4:$A31, 'Annex 2 Designated EHV charges'!$A$11:$A$257)), 0)),"")</f>
        <v>480</v>
      </c>
      <c r="B32" s="96">
        <f>IF($A32="","",VLOOKUP($A32,'Annex 2 Designated EHV charges'!$A:$O,2,0))</f>
        <v>480</v>
      </c>
      <c r="C32" s="97">
        <f>IF($A32="","",VLOOKUP($A32,'Annex 2 Designated EHV charges'!$A:$O,3,0))</f>
        <v>2100041343582</v>
      </c>
      <c r="D32" s="96" t="str">
        <f>IF($A32="","",VLOOKUP($A32,'Annex 2 Designated EHV charges'!$A:$O,7,0))</f>
        <v>Derwyn PV</v>
      </c>
      <c r="E32" s="101">
        <f>IFERROR(IF(VLOOKUP($A32,'Annex 2 Designated EHV charges'!$A:$O,9,FALSE)=0,"",VLOOKUP($A32,'Annex 2 Designated EHV charges'!$A:$O,9,FALSE)),"")</f>
        <v>0.68700000000000006</v>
      </c>
      <c r="F32" s="102">
        <f>IFERROR(IF(VLOOKUP($A32,'Annex 2 Designated EHV charges'!$A:$O,10,FALSE)=0,"",VLOOKUP($A32,'Annex 2 Designated EHV charges'!$A:$O,10,FALSE)),"")</f>
        <v>8.5299999999999994</v>
      </c>
      <c r="G32" s="103">
        <f>IFERROR(IF(VLOOKUP($A32,'Annex 2 Designated EHV charges'!$A:$O,11,FALSE)=0,"",VLOOKUP($A32,'Annex 2 Designated EHV charges'!$A:$O,11,FALSE)),"")</f>
        <v>1.45</v>
      </c>
      <c r="H32" s="103">
        <f>IFERROR(IF(VLOOKUP($A32,'Annex 2 Designated EHV charges'!$A:$O,12,FALSE)=0,"",VLOOKUP($A32,'Annex 2 Designated EHV charges'!$A:$O,12,FALSE)),"")</f>
        <v>1.45</v>
      </c>
    </row>
    <row r="33" spans="1:8" x14ac:dyDescent="0.2">
      <c r="A33" s="96">
        <f t="array" ref="A33">IFERROR(INDEX('Annex 2 Designated EHV charges'!$A$11:$A$257, MATCH(0, IF(ISBLANK('Annex 2 Designated EHV charges'!$A$11:$A$257),1, COUNTIF(A$4:$A32, 'Annex 2 Designated EHV charges'!$A$11:$A$257)), 0)),"")</f>
        <v>481</v>
      </c>
      <c r="B33" s="96">
        <f>IF($A33="","",VLOOKUP($A33,'Annex 2 Designated EHV charges'!$A:$O,2,0))</f>
        <v>481</v>
      </c>
      <c r="C33" s="97">
        <f>IF($A33="","",VLOOKUP($A33,'Annex 2 Designated EHV charges'!$A:$O,3,0))</f>
        <v>2100041343936</v>
      </c>
      <c r="D33" s="96" t="str">
        <f>IF($A33="","",VLOOKUP($A33,'Annex 2 Designated EHV charges'!$A:$O,7,0))</f>
        <v>Rosedew PV</v>
      </c>
      <c r="E33" s="101">
        <f>IFERROR(IF(VLOOKUP($A33,'Annex 2 Designated EHV charges'!$A:$O,9,FALSE)=0,"",VLOOKUP($A33,'Annex 2 Designated EHV charges'!$A:$O,9,FALSE)),"")</f>
        <v>0.11700000000000001</v>
      </c>
      <c r="F33" s="102">
        <f>IFERROR(IF(VLOOKUP($A33,'Annex 2 Designated EHV charges'!$A:$O,10,FALSE)=0,"",VLOOKUP($A33,'Annex 2 Designated EHV charges'!$A:$O,10,FALSE)),"")</f>
        <v>49.48</v>
      </c>
      <c r="G33" s="103">
        <f>IFERROR(IF(VLOOKUP($A33,'Annex 2 Designated EHV charges'!$A:$O,11,FALSE)=0,"",VLOOKUP($A33,'Annex 2 Designated EHV charges'!$A:$O,11,FALSE)),"")</f>
        <v>1.98</v>
      </c>
      <c r="H33" s="103">
        <f>IFERROR(IF(VLOOKUP($A33,'Annex 2 Designated EHV charges'!$A:$O,12,FALSE)=0,"",VLOOKUP($A33,'Annex 2 Designated EHV charges'!$A:$O,12,FALSE)),"")</f>
        <v>1.98</v>
      </c>
    </row>
    <row r="34" spans="1:8" x14ac:dyDescent="0.2">
      <c r="A34" s="96">
        <f t="array" ref="A34">IFERROR(INDEX('Annex 2 Designated EHV charges'!$A$11:$A$257, MATCH(0, IF(ISBLANK('Annex 2 Designated EHV charges'!$A$11:$A$257),1, COUNTIF(A$4:$A33, 'Annex 2 Designated EHV charges'!$A$11:$A$257)), 0)),"")</f>
        <v>482</v>
      </c>
      <c r="B34" s="96">
        <f>IF($A34="","",VLOOKUP($A34,'Annex 2 Designated EHV charges'!$A:$O,2,0))</f>
        <v>482</v>
      </c>
      <c r="C34" s="97">
        <f>IF($A34="","",VLOOKUP($A34,'Annex 2 Designated EHV charges'!$A:$O,3,0))</f>
        <v>2100041344647</v>
      </c>
      <c r="D34" s="96" t="str">
        <f>IF($A34="","",VLOOKUP($A34,'Annex 2 Designated EHV charges'!$A:$O,7,0))</f>
        <v>Pen Rhiw Caradog PV</v>
      </c>
      <c r="E34" s="101">
        <f>IFERROR(IF(VLOOKUP($A34,'Annex 2 Designated EHV charges'!$A:$O,9,FALSE)=0,"",VLOOKUP($A34,'Annex 2 Designated EHV charges'!$A:$O,9,FALSE)),"")</f>
        <v>1.7999999999999999E-2</v>
      </c>
      <c r="F34" s="102">
        <f>IFERROR(IF(VLOOKUP($A34,'Annex 2 Designated EHV charges'!$A:$O,10,FALSE)=0,"",VLOOKUP($A34,'Annex 2 Designated EHV charges'!$A:$O,10,FALSE)),"")</f>
        <v>17.61</v>
      </c>
      <c r="G34" s="103">
        <f>IFERROR(IF(VLOOKUP($A34,'Annex 2 Designated EHV charges'!$A:$O,11,FALSE)=0,"",VLOOKUP($A34,'Annex 2 Designated EHV charges'!$A:$O,11,FALSE)),"")</f>
        <v>1.25</v>
      </c>
      <c r="H34" s="103">
        <f>IFERROR(IF(VLOOKUP($A34,'Annex 2 Designated EHV charges'!$A:$O,12,FALSE)=0,"",VLOOKUP($A34,'Annex 2 Designated EHV charges'!$A:$O,12,FALSE)),"")</f>
        <v>1.25</v>
      </c>
    </row>
    <row r="35" spans="1:8" x14ac:dyDescent="0.2">
      <c r="A35" s="96">
        <f t="array" ref="A35">IFERROR(INDEX('Annex 2 Designated EHV charges'!$A$11:$A$257, MATCH(0, IF(ISBLANK('Annex 2 Designated EHV charges'!$A$11:$A$257),1, COUNTIF(A$4:$A34, 'Annex 2 Designated EHV charges'!$A$11:$A$257)), 0)),"")</f>
        <v>483</v>
      </c>
      <c r="B35" s="96">
        <f>IF($A35="","",VLOOKUP($A35,'Annex 2 Designated EHV charges'!$A:$O,2,0))</f>
        <v>483</v>
      </c>
      <c r="C35" s="97">
        <f>IF($A35="","",VLOOKUP($A35,'Annex 2 Designated EHV charges'!$A:$O,3,0))</f>
        <v>2100041345400</v>
      </c>
      <c r="D35" s="96" t="str">
        <f>IF($A35="","",VLOOKUP($A35,'Annex 2 Designated EHV charges'!$A:$O,7,0))</f>
        <v>Mynydd Y Gwrhyd WF</v>
      </c>
      <c r="E35" s="101">
        <f>IFERROR(IF(VLOOKUP($A35,'Annex 2 Designated EHV charges'!$A:$O,9,FALSE)=0,"",VLOOKUP($A35,'Annex 2 Designated EHV charges'!$A:$O,9,FALSE)),"")</f>
        <v>3.1E-2</v>
      </c>
      <c r="F35" s="102">
        <f>IFERROR(IF(VLOOKUP($A35,'Annex 2 Designated EHV charges'!$A:$O,10,FALSE)=0,"",VLOOKUP($A35,'Annex 2 Designated EHV charges'!$A:$O,10,FALSE)),"")</f>
        <v>29.19</v>
      </c>
      <c r="G35" s="103">
        <f>IFERROR(IF(VLOOKUP($A35,'Annex 2 Designated EHV charges'!$A:$O,11,FALSE)=0,"",VLOOKUP($A35,'Annex 2 Designated EHV charges'!$A:$O,11,FALSE)),"")</f>
        <v>1.04</v>
      </c>
      <c r="H35" s="103">
        <f>IFERROR(IF(VLOOKUP($A35,'Annex 2 Designated EHV charges'!$A:$O,12,FALSE)=0,"",VLOOKUP($A35,'Annex 2 Designated EHV charges'!$A:$O,12,FALSE)),"")</f>
        <v>1.04</v>
      </c>
    </row>
    <row r="36" spans="1:8" x14ac:dyDescent="0.2">
      <c r="A36" s="96">
        <f t="array" ref="A36">IFERROR(INDEX('Annex 2 Designated EHV charges'!$A$11:$A$257, MATCH(0, IF(ISBLANK('Annex 2 Designated EHV charges'!$A$11:$A$257),1, COUNTIF(A$4:$A35, 'Annex 2 Designated EHV charges'!$A$11:$A$257)), 0)),"")</f>
        <v>484</v>
      </c>
      <c r="B36" s="96">
        <f>IF($A36="","",VLOOKUP($A36,'Annex 2 Designated EHV charges'!$A:$O,2,0))</f>
        <v>484</v>
      </c>
      <c r="C36" s="97">
        <f>IF($A36="","",VLOOKUP($A36,'Annex 2 Designated EHV charges'!$A:$O,3,0))</f>
        <v>2100041346894</v>
      </c>
      <c r="D36" s="96" t="str">
        <f>IF($A36="","",VLOOKUP($A36,'Annex 2 Designated EHV charges'!$A:$O,7,0))</f>
        <v>Tonypandy STOR</v>
      </c>
      <c r="E36" s="101" t="str">
        <f>IFERROR(IF(VLOOKUP($A36,'Annex 2 Designated EHV charges'!$A:$O,9,FALSE)=0,"",VLOOKUP($A36,'Annex 2 Designated EHV charges'!$A:$O,9,FALSE)),"")</f>
        <v/>
      </c>
      <c r="F36" s="102">
        <f>IFERROR(IF(VLOOKUP($A36,'Annex 2 Designated EHV charges'!$A:$O,10,FALSE)=0,"",VLOOKUP($A36,'Annex 2 Designated EHV charges'!$A:$O,10,FALSE)),"")</f>
        <v>9.4</v>
      </c>
      <c r="G36" s="103">
        <f>IFERROR(IF(VLOOKUP($A36,'Annex 2 Designated EHV charges'!$A:$O,11,FALSE)=0,"",VLOOKUP($A36,'Annex 2 Designated EHV charges'!$A:$O,11,FALSE)),"")</f>
        <v>3.04</v>
      </c>
      <c r="H36" s="103">
        <f>IFERROR(IF(VLOOKUP($A36,'Annex 2 Designated EHV charges'!$A:$O,12,FALSE)=0,"",VLOOKUP($A36,'Annex 2 Designated EHV charges'!$A:$O,12,FALSE)),"")</f>
        <v>3.04</v>
      </c>
    </row>
    <row r="37" spans="1:8" x14ac:dyDescent="0.2">
      <c r="A37" s="96">
        <f t="array" ref="A37">IFERROR(INDEX('Annex 2 Designated EHV charges'!$A$11:$A$257, MATCH(0, IF(ISBLANK('Annex 2 Designated EHV charges'!$A$11:$A$257),1, COUNTIF(A$4:$A36, 'Annex 2 Designated EHV charges'!$A$11:$A$257)), 0)),"")</f>
        <v>485</v>
      </c>
      <c r="B37" s="96">
        <f>IF($A37="","",VLOOKUP($A37,'Annex 2 Designated EHV charges'!$A:$O,2,0))</f>
        <v>485</v>
      </c>
      <c r="C37" s="97">
        <f>IF($A37="","",VLOOKUP($A37,'Annex 2 Designated EHV charges'!$A:$O,3,0))</f>
        <v>2100041346867</v>
      </c>
      <c r="D37" s="96" t="str">
        <f>IF($A37="","",VLOOKUP($A37,'Annex 2 Designated EHV charges'!$A:$O,7,0))</f>
        <v>Traston Road STOR</v>
      </c>
      <c r="E37" s="101" t="str">
        <f>IFERROR(IF(VLOOKUP($A37,'Annex 2 Designated EHV charges'!$A:$O,9,FALSE)=0,"",VLOOKUP($A37,'Annex 2 Designated EHV charges'!$A:$O,9,FALSE)),"")</f>
        <v/>
      </c>
      <c r="F37" s="102">
        <f>IFERROR(IF(VLOOKUP($A37,'Annex 2 Designated EHV charges'!$A:$O,10,FALSE)=0,"",VLOOKUP($A37,'Annex 2 Designated EHV charges'!$A:$O,10,FALSE)),"")</f>
        <v>7.88</v>
      </c>
      <c r="G37" s="103">
        <f>IFERROR(IF(VLOOKUP($A37,'Annex 2 Designated EHV charges'!$A:$O,11,FALSE)=0,"",VLOOKUP($A37,'Annex 2 Designated EHV charges'!$A:$O,11,FALSE)),"")</f>
        <v>2.2799999999999998</v>
      </c>
      <c r="H37" s="103">
        <f>IFERROR(IF(VLOOKUP($A37,'Annex 2 Designated EHV charges'!$A:$O,12,FALSE)=0,"",VLOOKUP($A37,'Annex 2 Designated EHV charges'!$A:$O,12,FALSE)),"")</f>
        <v>2.2799999999999998</v>
      </c>
    </row>
    <row r="38" spans="1:8" x14ac:dyDescent="0.2">
      <c r="A38" s="96">
        <f t="array" ref="A38">IFERROR(INDEX('Annex 2 Designated EHV charges'!$A$11:$A$257, MATCH(0, IF(ISBLANK('Annex 2 Designated EHV charges'!$A$11:$A$257),1, COUNTIF(A$4:$A37, 'Annex 2 Designated EHV charges'!$A$11:$A$257)), 0)),"")</f>
        <v>486</v>
      </c>
      <c r="B38" s="96">
        <f>IF($A38="","",VLOOKUP($A38,'Annex 2 Designated EHV charges'!$A:$O,2,0))</f>
        <v>486</v>
      </c>
      <c r="C38" s="97">
        <f>IF($A38="","",VLOOKUP($A38,'Annex 2 Designated EHV charges'!$A:$O,3,0))</f>
        <v>2100041347202</v>
      </c>
      <c r="D38" s="96" t="str">
        <f>IF($A38="","",VLOOKUP($A38,'Annex 2 Designated EHV charges'!$A:$O,7,0))</f>
        <v>Maesgwyn Extension WF</v>
      </c>
      <c r="E38" s="101">
        <f>IFERROR(IF(VLOOKUP($A38,'Annex 2 Designated EHV charges'!$A:$O,9,FALSE)=0,"",VLOOKUP($A38,'Annex 2 Designated EHV charges'!$A:$O,9,FALSE)),"")</f>
        <v>1.9E-2</v>
      </c>
      <c r="F38" s="102">
        <f>IFERROR(IF(VLOOKUP($A38,'Annex 2 Designated EHV charges'!$A:$O,10,FALSE)=0,"",VLOOKUP($A38,'Annex 2 Designated EHV charges'!$A:$O,10,FALSE)),"")</f>
        <v>24.89</v>
      </c>
      <c r="G38" s="103">
        <f>IFERROR(IF(VLOOKUP($A38,'Annex 2 Designated EHV charges'!$A:$O,11,FALSE)=0,"",VLOOKUP($A38,'Annex 2 Designated EHV charges'!$A:$O,11,FALSE)),"")</f>
        <v>1.1000000000000001</v>
      </c>
      <c r="H38" s="103">
        <f>IFERROR(IF(VLOOKUP($A38,'Annex 2 Designated EHV charges'!$A:$O,12,FALSE)=0,"",VLOOKUP($A38,'Annex 2 Designated EHV charges'!$A:$O,12,FALSE)),"")</f>
        <v>1.1000000000000001</v>
      </c>
    </row>
    <row r="39" spans="1:8" x14ac:dyDescent="0.2">
      <c r="A39" s="96">
        <f t="array" ref="A39">IFERROR(INDEX('Annex 2 Designated EHV charges'!$A$11:$A$257, MATCH(0, IF(ISBLANK('Annex 2 Designated EHV charges'!$A$11:$A$257),1, COUNTIF(A$4:$A38, 'Annex 2 Designated EHV charges'!$A$11:$A$257)), 0)),"")</f>
        <v>487</v>
      </c>
      <c r="B39" s="96">
        <f>IF($A39="","",VLOOKUP($A39,'Annex 2 Designated EHV charges'!$A:$O,2,0))</f>
        <v>487</v>
      </c>
      <c r="C39" s="97">
        <f>IF($A39="","",VLOOKUP($A39,'Annex 2 Designated EHV charges'!$A:$O,3,0))</f>
        <v>2100041363418</v>
      </c>
      <c r="D39" s="96" t="str">
        <f>IF($A39="","",VLOOKUP($A39,'Annex 2 Designated EHV charges'!$A:$O,7,0))</f>
        <v>Manor Farm PV</v>
      </c>
      <c r="E39" s="101">
        <f>IFERROR(IF(VLOOKUP($A39,'Annex 2 Designated EHV charges'!$A:$O,9,FALSE)=0,"",VLOOKUP($A39,'Annex 2 Designated EHV charges'!$A:$O,9,FALSE)),"")</f>
        <v>2.5</v>
      </c>
      <c r="F39" s="102">
        <f>IFERROR(IF(VLOOKUP($A39,'Annex 2 Designated EHV charges'!$A:$O,10,FALSE)=0,"",VLOOKUP($A39,'Annex 2 Designated EHV charges'!$A:$O,10,FALSE)),"")</f>
        <v>12.61</v>
      </c>
      <c r="G39" s="103">
        <f>IFERROR(IF(VLOOKUP($A39,'Annex 2 Designated EHV charges'!$A:$O,11,FALSE)=0,"",VLOOKUP($A39,'Annex 2 Designated EHV charges'!$A:$O,11,FALSE)),"")</f>
        <v>1.44</v>
      </c>
      <c r="H39" s="103">
        <f>IFERROR(IF(VLOOKUP($A39,'Annex 2 Designated EHV charges'!$A:$O,12,FALSE)=0,"",VLOOKUP($A39,'Annex 2 Designated EHV charges'!$A:$O,12,FALSE)),"")</f>
        <v>1.44</v>
      </c>
    </row>
    <row r="40" spans="1:8" x14ac:dyDescent="0.2">
      <c r="A40" s="96" t="str">
        <f t="array" ref="A40">IFERROR(INDEX('Annex 2 Designated EHV charges'!$A$11:$A$257, MATCH(0, IF(ISBLANK('Annex 2 Designated EHV charges'!$A$11:$A$257),1, COUNTIF(A$4:$A39, 'Annex 2 Designated EHV charges'!$A$11:$A$257)), 0)),"")</f>
        <v>469</v>
      </c>
      <c r="B40" s="96">
        <f>IF($A40="","",VLOOKUP($A40,'Annex 2 Designated EHV charges'!$A:$O,2,0))</f>
        <v>469</v>
      </c>
      <c r="C40" s="97">
        <f>IF($A40="","",VLOOKUP($A40,'Annex 2 Designated EHV charges'!$A:$O,3,0))</f>
        <v>2100041320682</v>
      </c>
      <c r="D40" s="96" t="str">
        <f>IF($A40="","",VLOOKUP($A40,'Annex 2 Designated EHV charges'!$A:$O,7,0))</f>
        <v>Pant Y Moch PV1</v>
      </c>
      <c r="E40" s="101">
        <f>IFERROR(IF(VLOOKUP($A40,'Annex 2 Designated EHV charges'!$A:$O,9,FALSE)=0,"",VLOOKUP($A40,'Annex 2 Designated EHV charges'!$A:$O,9,FALSE)),"")</f>
        <v>0.502</v>
      </c>
      <c r="F40" s="102">
        <f>IFERROR(IF(VLOOKUP($A40,'Annex 2 Designated EHV charges'!$A:$O,10,FALSE)=0,"",VLOOKUP($A40,'Annex 2 Designated EHV charges'!$A:$O,10,FALSE)),"")</f>
        <v>5.59</v>
      </c>
      <c r="G40" s="103">
        <f>IFERROR(IF(VLOOKUP($A40,'Annex 2 Designated EHV charges'!$A:$O,11,FALSE)=0,"",VLOOKUP($A40,'Annex 2 Designated EHV charges'!$A:$O,11,FALSE)),"")</f>
        <v>2.69</v>
      </c>
      <c r="H40" s="103">
        <f>IFERROR(IF(VLOOKUP($A40,'Annex 2 Designated EHV charges'!$A:$O,12,FALSE)=0,"",VLOOKUP($A40,'Annex 2 Designated EHV charges'!$A:$O,12,FALSE)),"")</f>
        <v>2.69</v>
      </c>
    </row>
    <row r="41" spans="1:8" x14ac:dyDescent="0.2">
      <c r="A41" s="96">
        <f t="array" ref="A41">IFERROR(INDEX('Annex 2 Designated EHV charges'!$A$11:$A$257, MATCH(0, IF(ISBLANK('Annex 2 Designated EHV charges'!$A$11:$A$257),1, COUNTIF(A$4:$A40, 'Annex 2 Designated EHV charges'!$A$11:$A$257)), 0)),"")</f>
        <v>488</v>
      </c>
      <c r="B41" s="96">
        <f>IF($A41="","",VLOOKUP($A41,'Annex 2 Designated EHV charges'!$A:$O,2,0))</f>
        <v>488</v>
      </c>
      <c r="C41" s="97">
        <f>IF($A41="","",VLOOKUP($A41,'Annex 2 Designated EHV charges'!$A:$O,3,0))</f>
        <v>2100041376426</v>
      </c>
      <c r="D41" s="96" t="str">
        <f>IF($A41="","",VLOOKUP($A41,'Annex 2 Designated EHV charges'!$A:$O,7,0))</f>
        <v>Pant Y Moch PV2</v>
      </c>
      <c r="E41" s="101">
        <f>IFERROR(IF(VLOOKUP($A41,'Annex 2 Designated EHV charges'!$A:$O,9,FALSE)=0,"",VLOOKUP($A41,'Annex 2 Designated EHV charges'!$A:$O,9,FALSE)),"")</f>
        <v>0.502</v>
      </c>
      <c r="F41" s="102">
        <f>IFERROR(IF(VLOOKUP($A41,'Annex 2 Designated EHV charges'!$A:$O,10,FALSE)=0,"",VLOOKUP($A41,'Annex 2 Designated EHV charges'!$A:$O,10,FALSE)),"")</f>
        <v>5.59</v>
      </c>
      <c r="G41" s="103">
        <f>IFERROR(IF(VLOOKUP($A41,'Annex 2 Designated EHV charges'!$A:$O,11,FALSE)=0,"",VLOOKUP($A41,'Annex 2 Designated EHV charges'!$A:$O,11,FALSE)),"")</f>
        <v>2.0299999999999998</v>
      </c>
      <c r="H41" s="103">
        <f>IFERROR(IF(VLOOKUP($A41,'Annex 2 Designated EHV charges'!$A:$O,12,FALSE)=0,"",VLOOKUP($A41,'Annex 2 Designated EHV charges'!$A:$O,12,FALSE)),"")</f>
        <v>2.0299999999999998</v>
      </c>
    </row>
    <row r="42" spans="1:8" x14ac:dyDescent="0.2">
      <c r="A42" s="96">
        <f t="array" ref="A42">IFERROR(INDEX('Annex 2 Designated EHV charges'!$A$11:$A$257, MATCH(0, IF(ISBLANK('Annex 2 Designated EHV charges'!$A$11:$A$257),1, COUNTIF(A$4:$A41, 'Annex 2 Designated EHV charges'!$A$11:$A$257)), 0)),"")</f>
        <v>489</v>
      </c>
      <c r="B42" s="96">
        <f>IF($A42="","",VLOOKUP($A42,'Annex 2 Designated EHV charges'!$A:$O,2,0))</f>
        <v>489</v>
      </c>
      <c r="C42" s="97">
        <f>IF($A42="","",VLOOKUP($A42,'Annex 2 Designated EHV charges'!$A:$O,3,0))</f>
        <v>2100041355189</v>
      </c>
      <c r="D42" s="96" t="str">
        <f>IF($A42="","",VLOOKUP($A42,'Annex 2 Designated EHV charges'!$A:$O,7,0))</f>
        <v>Rhewl Farm PV</v>
      </c>
      <c r="E42" s="101">
        <f>IFERROR(IF(VLOOKUP($A42,'Annex 2 Designated EHV charges'!$A:$O,9,FALSE)=0,"",VLOOKUP($A42,'Annex 2 Designated EHV charges'!$A:$O,9,FALSE)),"")</f>
        <v>2.5999999999999999E-2</v>
      </c>
      <c r="F42" s="102">
        <f>IFERROR(IF(VLOOKUP($A42,'Annex 2 Designated EHV charges'!$A:$O,10,FALSE)=0,"",VLOOKUP($A42,'Annex 2 Designated EHV charges'!$A:$O,10,FALSE)),"")</f>
        <v>13.21</v>
      </c>
      <c r="G42" s="103">
        <f>IFERROR(IF(VLOOKUP($A42,'Annex 2 Designated EHV charges'!$A:$O,11,FALSE)=0,"",VLOOKUP($A42,'Annex 2 Designated EHV charges'!$A:$O,11,FALSE)),"")</f>
        <v>1.3</v>
      </c>
      <c r="H42" s="103">
        <f>IFERROR(IF(VLOOKUP($A42,'Annex 2 Designated EHV charges'!$A:$O,12,FALSE)=0,"",VLOOKUP($A42,'Annex 2 Designated EHV charges'!$A:$O,12,FALSE)),"")</f>
        <v>1.3</v>
      </c>
    </row>
    <row r="43" spans="1:8" x14ac:dyDescent="0.2">
      <c r="A43" s="96">
        <f t="array" ref="A43">IFERROR(INDEX('Annex 2 Designated EHV charges'!$A$11:$A$257, MATCH(0, IF(ISBLANK('Annex 2 Designated EHV charges'!$A$11:$A$257),1, COUNTIF(A$4:$A42, 'Annex 2 Designated EHV charges'!$A$11:$A$257)), 0)),"")</f>
        <v>491</v>
      </c>
      <c r="B43" s="96">
        <f>IF($A43="","",VLOOKUP($A43,'Annex 2 Designated EHV charges'!$A:$O,2,0))</f>
        <v>491</v>
      </c>
      <c r="C43" s="97">
        <f>IF($A43="","",VLOOKUP($A43,'Annex 2 Designated EHV charges'!$A:$O,3,0))</f>
        <v>2100041383511</v>
      </c>
      <c r="D43" s="96" t="str">
        <f>IF($A43="","",VLOOKUP($A43,'Annex 2 Designated EHV charges'!$A:$O,7,0))</f>
        <v>Bargoed PV</v>
      </c>
      <c r="E43" s="101">
        <f>IFERROR(IF(VLOOKUP($A43,'Annex 2 Designated EHV charges'!$A:$O,9,FALSE)=0,"",VLOOKUP($A43,'Annex 2 Designated EHV charges'!$A:$O,9,FALSE)),"")</f>
        <v>2.5000000000000001E-2</v>
      </c>
      <c r="F43" s="102">
        <f>IFERROR(IF(VLOOKUP($A43,'Annex 2 Designated EHV charges'!$A:$O,10,FALSE)=0,"",VLOOKUP($A43,'Annex 2 Designated EHV charges'!$A:$O,10,FALSE)),"")</f>
        <v>1591.17</v>
      </c>
      <c r="G43" s="103">
        <f>IFERROR(IF(VLOOKUP($A43,'Annex 2 Designated EHV charges'!$A:$O,11,FALSE)=0,"",VLOOKUP($A43,'Annex 2 Designated EHV charges'!$A:$O,11,FALSE)),"")</f>
        <v>1.92</v>
      </c>
      <c r="H43" s="103">
        <f>IFERROR(IF(VLOOKUP($A43,'Annex 2 Designated EHV charges'!$A:$O,12,FALSE)=0,"",VLOOKUP($A43,'Annex 2 Designated EHV charges'!$A:$O,12,FALSE)),"")</f>
        <v>1.92</v>
      </c>
    </row>
    <row r="44" spans="1:8" x14ac:dyDescent="0.2">
      <c r="A44" s="96">
        <f t="array" ref="A44">IFERROR(INDEX('Annex 2 Designated EHV charges'!$A$11:$A$257, MATCH(0, IF(ISBLANK('Annex 2 Designated EHV charges'!$A$11:$A$257),1, COUNTIF(A$4:$A43, 'Annex 2 Designated EHV charges'!$A$11:$A$257)), 0)),"")</f>
        <v>492</v>
      </c>
      <c r="B44" s="96">
        <f>IF($A44="","",VLOOKUP($A44,'Annex 2 Designated EHV charges'!$A:$O,2,0))</f>
        <v>492</v>
      </c>
      <c r="C44" s="97">
        <f>IF($A44="","",VLOOKUP($A44,'Annex 2 Designated EHV charges'!$A:$O,3,0))</f>
        <v>2100041383822</v>
      </c>
      <c r="D44" s="96" t="str">
        <f>IF($A44="","",VLOOKUP($A44,'Annex 2 Designated EHV charges'!$A:$O,7,0))</f>
        <v>Mynydd Brombil WF</v>
      </c>
      <c r="E44" s="101">
        <f>IFERROR(IF(VLOOKUP($A44,'Annex 2 Designated EHV charges'!$A:$O,9,FALSE)=0,"",VLOOKUP($A44,'Annex 2 Designated EHV charges'!$A:$O,9,FALSE)),"")</f>
        <v>0.503</v>
      </c>
      <c r="F44" s="102">
        <f>IFERROR(IF(VLOOKUP($A44,'Annex 2 Designated EHV charges'!$A:$O,10,FALSE)=0,"",VLOOKUP($A44,'Annex 2 Designated EHV charges'!$A:$O,10,FALSE)),"")</f>
        <v>120.98</v>
      </c>
      <c r="G44" s="103">
        <f>IFERROR(IF(VLOOKUP($A44,'Annex 2 Designated EHV charges'!$A:$O,11,FALSE)=0,"",VLOOKUP($A44,'Annex 2 Designated EHV charges'!$A:$O,11,FALSE)),"")</f>
        <v>1.1399999999999999</v>
      </c>
      <c r="H44" s="103">
        <f>IFERROR(IF(VLOOKUP($A44,'Annex 2 Designated EHV charges'!$A:$O,12,FALSE)=0,"",VLOOKUP($A44,'Annex 2 Designated EHV charges'!$A:$O,12,FALSE)),"")</f>
        <v>1.1399999999999999</v>
      </c>
    </row>
    <row r="45" spans="1:8" x14ac:dyDescent="0.2">
      <c r="A45" s="96">
        <f t="array" ref="A45">IFERROR(INDEX('Annex 2 Designated EHV charges'!$A$11:$A$257, MATCH(0, IF(ISBLANK('Annex 2 Designated EHV charges'!$A$11:$A$257),1, COUNTIF(A$4:$A44, 'Annex 2 Designated EHV charges'!$A$11:$A$257)), 0)),"")</f>
        <v>493</v>
      </c>
      <c r="B45" s="96">
        <f>IF($A45="","",VLOOKUP($A45,'Annex 2 Designated EHV charges'!$A:$O,2,0))</f>
        <v>493</v>
      </c>
      <c r="C45" s="97">
        <f>IF($A45="","",VLOOKUP($A45,'Annex 2 Designated EHV charges'!$A:$O,3,0))</f>
        <v>2100041383840</v>
      </c>
      <c r="D45" s="96" t="str">
        <f>IF($A45="","",VLOOKUP($A45,'Annex 2 Designated EHV charges'!$A:$O,7,0))</f>
        <v>Rassau Ind Est STOR</v>
      </c>
      <c r="E45" s="101" t="str">
        <f>IFERROR(IF(VLOOKUP($A45,'Annex 2 Designated EHV charges'!$A:$O,9,FALSE)=0,"",VLOOKUP($A45,'Annex 2 Designated EHV charges'!$A:$O,9,FALSE)),"")</f>
        <v/>
      </c>
      <c r="F45" s="102">
        <f>IFERROR(IF(VLOOKUP($A45,'Annex 2 Designated EHV charges'!$A:$O,10,FALSE)=0,"",VLOOKUP($A45,'Annex 2 Designated EHV charges'!$A:$O,10,FALSE)),"")</f>
        <v>40.520000000000003</v>
      </c>
      <c r="G45" s="103">
        <f>IFERROR(IF(VLOOKUP($A45,'Annex 2 Designated EHV charges'!$A:$O,11,FALSE)=0,"",VLOOKUP($A45,'Annex 2 Designated EHV charges'!$A:$O,11,FALSE)),"")</f>
        <v>1.58</v>
      </c>
      <c r="H45" s="103">
        <f>IFERROR(IF(VLOOKUP($A45,'Annex 2 Designated EHV charges'!$A:$O,12,FALSE)=0,"",VLOOKUP($A45,'Annex 2 Designated EHV charges'!$A:$O,12,FALSE)),"")</f>
        <v>1.58</v>
      </c>
    </row>
    <row r="46" spans="1:8" x14ac:dyDescent="0.2">
      <c r="A46" s="96">
        <f t="array" ref="A46">IFERROR(INDEX('Annex 2 Designated EHV charges'!$A$11:$A$257, MATCH(0, IF(ISBLANK('Annex 2 Designated EHV charges'!$A$11:$A$257),1, COUNTIF(A$4:$A45, 'Annex 2 Designated EHV charges'!$A$11:$A$257)), 0)),"")</f>
        <v>494</v>
      </c>
      <c r="B46" s="96">
        <f>IF($A46="","",VLOOKUP($A46,'Annex 2 Designated EHV charges'!$A:$O,2,0))</f>
        <v>494</v>
      </c>
      <c r="C46" s="97">
        <f>IF($A46="","",VLOOKUP($A46,'Annex 2 Designated EHV charges'!$A:$O,3,0))</f>
        <v>2100041394105</v>
      </c>
      <c r="D46" s="96" t="str">
        <f>IF($A46="","",VLOOKUP($A46,'Annex 2 Designated EHV charges'!$A:$O,7,0))</f>
        <v>Llynfi Afan WF</v>
      </c>
      <c r="E46" s="101" t="str">
        <f>IFERROR(IF(VLOOKUP($A46,'Annex 2 Designated EHV charges'!$A:$O,9,FALSE)=0,"",VLOOKUP($A46,'Annex 2 Designated EHV charges'!$A:$O,9,FALSE)),"")</f>
        <v/>
      </c>
      <c r="F46" s="102">
        <f>IFERROR(IF(VLOOKUP($A46,'Annex 2 Designated EHV charges'!$A:$O,10,FALSE)=0,"",VLOOKUP($A46,'Annex 2 Designated EHV charges'!$A:$O,10,FALSE)),"")</f>
        <v>1623.52</v>
      </c>
      <c r="G46" s="103">
        <f>IFERROR(IF(VLOOKUP($A46,'Annex 2 Designated EHV charges'!$A:$O,11,FALSE)=0,"",VLOOKUP($A46,'Annex 2 Designated EHV charges'!$A:$O,11,FALSE)),"")</f>
        <v>1.0900000000000001</v>
      </c>
      <c r="H46" s="103">
        <f>IFERROR(IF(VLOOKUP($A46,'Annex 2 Designated EHV charges'!$A:$O,12,FALSE)=0,"",VLOOKUP($A46,'Annex 2 Designated EHV charges'!$A:$O,12,FALSE)),"")</f>
        <v>1.0900000000000001</v>
      </c>
    </row>
    <row r="47" spans="1:8" x14ac:dyDescent="0.2">
      <c r="A47" s="96">
        <f t="array" ref="A47">IFERROR(INDEX('Annex 2 Designated EHV charges'!$A$11:$A$257, MATCH(0, IF(ISBLANK('Annex 2 Designated EHV charges'!$A$11:$A$257),1, COUNTIF(A$4:$A46, 'Annex 2 Designated EHV charges'!$A$11:$A$257)), 0)),"")</f>
        <v>495</v>
      </c>
      <c r="B47" s="96">
        <f>IF($A47="","",VLOOKUP($A47,'Annex 2 Designated EHV charges'!$A:$O,2,0))</f>
        <v>495</v>
      </c>
      <c r="C47" s="97">
        <f>IF($A47="","",VLOOKUP($A47,'Annex 2 Designated EHV charges'!$A:$O,3,0))</f>
        <v>2100041394123</v>
      </c>
      <c r="D47" s="96" t="str">
        <f>IF($A47="","",VLOOKUP($A47,'Annex 2 Designated EHV charges'!$A:$O,7,0))</f>
        <v>Mynydd Yr Aber 66kV WF</v>
      </c>
      <c r="E47" s="101" t="str">
        <f>IFERROR(IF(VLOOKUP($A47,'Annex 2 Designated EHV charges'!$A:$O,9,FALSE)=0,"",VLOOKUP($A47,'Annex 2 Designated EHV charges'!$A:$O,9,FALSE)),"")</f>
        <v/>
      </c>
      <c r="F47" s="102">
        <f>IFERROR(IF(VLOOKUP($A47,'Annex 2 Designated EHV charges'!$A:$O,10,FALSE)=0,"",VLOOKUP($A47,'Annex 2 Designated EHV charges'!$A:$O,10,FALSE)),"")</f>
        <v>91.82</v>
      </c>
      <c r="G47" s="103">
        <f>IFERROR(IF(VLOOKUP($A47,'Annex 2 Designated EHV charges'!$A:$O,11,FALSE)=0,"",VLOOKUP($A47,'Annex 2 Designated EHV charges'!$A:$O,11,FALSE)),"")</f>
        <v>1.02</v>
      </c>
      <c r="H47" s="103">
        <f>IFERROR(IF(VLOOKUP($A47,'Annex 2 Designated EHV charges'!$A:$O,12,FALSE)=0,"",VLOOKUP($A47,'Annex 2 Designated EHV charges'!$A:$O,12,FALSE)),"")</f>
        <v>1.02</v>
      </c>
    </row>
    <row r="48" spans="1:8" x14ac:dyDescent="0.2">
      <c r="A48" s="96">
        <f t="array" ref="A48">IFERROR(INDEX('Annex 2 Designated EHV charges'!$A$11:$A$257, MATCH(0, IF(ISBLANK('Annex 2 Designated EHV charges'!$A$11:$A$257),1, COUNTIF(A$4:$A47, 'Annex 2 Designated EHV charges'!$A$11:$A$257)), 0)),"")</f>
        <v>496</v>
      </c>
      <c r="B48" s="96">
        <f>IF($A48="","",VLOOKUP($A48,'Annex 2 Designated EHV charges'!$A:$O,2,0))</f>
        <v>496</v>
      </c>
      <c r="C48" s="97">
        <f>IF($A48="","",VLOOKUP($A48,'Annex 2 Designated EHV charges'!$A:$O,3,0))</f>
        <v>2100041401774</v>
      </c>
      <c r="D48" s="96" t="str">
        <f>IF($A48="","",VLOOKUP($A48,'Annex 2 Designated EHV charges'!$A:$O,7,0))</f>
        <v>Waun Y Pound 1 STOR</v>
      </c>
      <c r="E48" s="101" t="str">
        <f>IFERROR(IF(VLOOKUP($A48,'Annex 2 Designated EHV charges'!$A:$O,9,FALSE)=0,"",VLOOKUP($A48,'Annex 2 Designated EHV charges'!$A:$O,9,FALSE)),"")</f>
        <v/>
      </c>
      <c r="F48" s="102">
        <f>IFERROR(IF(VLOOKUP($A48,'Annex 2 Designated EHV charges'!$A:$O,10,FALSE)=0,"",VLOOKUP($A48,'Annex 2 Designated EHV charges'!$A:$O,10,FALSE)),"")</f>
        <v>6.29</v>
      </c>
      <c r="G48" s="103">
        <f>IFERROR(IF(VLOOKUP($A48,'Annex 2 Designated EHV charges'!$A:$O,11,FALSE)=0,"",VLOOKUP($A48,'Annex 2 Designated EHV charges'!$A:$O,11,FALSE)),"")</f>
        <v>1.74</v>
      </c>
      <c r="H48" s="103">
        <f>IFERROR(IF(VLOOKUP($A48,'Annex 2 Designated EHV charges'!$A:$O,12,FALSE)=0,"",VLOOKUP($A48,'Annex 2 Designated EHV charges'!$A:$O,12,FALSE)),"")</f>
        <v>1.74</v>
      </c>
    </row>
    <row r="49" spans="1:8" x14ac:dyDescent="0.2">
      <c r="A49" s="96">
        <f t="array" ref="A49">IFERROR(INDEX('Annex 2 Designated EHV charges'!$A$11:$A$257, MATCH(0, IF(ISBLANK('Annex 2 Designated EHV charges'!$A$11:$A$257),1, COUNTIF(A$4:$A48, 'Annex 2 Designated EHV charges'!$A$11:$A$257)), 0)),"")</f>
        <v>497</v>
      </c>
      <c r="B49" s="96">
        <f>IF($A49="","",VLOOKUP($A49,'Annex 2 Designated EHV charges'!$A:$O,2,0))</f>
        <v>497</v>
      </c>
      <c r="C49" s="97">
        <f>IF($A49="","",VLOOKUP($A49,'Annex 2 Designated EHV charges'!$A:$O,3,0))</f>
        <v>2100041403638</v>
      </c>
      <c r="D49" s="96" t="str">
        <f>IF($A49="","",VLOOKUP($A49,'Annex 2 Designated EHV charges'!$A:$O,7,0))</f>
        <v>Cockett Valley PV</v>
      </c>
      <c r="E49" s="101">
        <f>IFERROR(IF(VLOOKUP($A49,'Annex 2 Designated EHV charges'!$A:$O,9,FALSE)=0,"",VLOOKUP($A49,'Annex 2 Designated EHV charges'!$A:$O,9,FALSE)),"")</f>
        <v>0.08</v>
      </c>
      <c r="F49" s="102">
        <f>IFERROR(IF(VLOOKUP($A49,'Annex 2 Designated EHV charges'!$A:$O,10,FALSE)=0,"",VLOOKUP($A49,'Annex 2 Designated EHV charges'!$A:$O,10,FALSE)),"")</f>
        <v>7.9</v>
      </c>
      <c r="G49" s="103">
        <f>IFERROR(IF(VLOOKUP($A49,'Annex 2 Designated EHV charges'!$A:$O,11,FALSE)=0,"",VLOOKUP($A49,'Annex 2 Designated EHV charges'!$A:$O,11,FALSE)),"")</f>
        <v>3.84</v>
      </c>
      <c r="H49" s="103">
        <f>IFERROR(IF(VLOOKUP($A49,'Annex 2 Designated EHV charges'!$A:$O,12,FALSE)=0,"",VLOOKUP($A49,'Annex 2 Designated EHV charges'!$A:$O,12,FALSE)),"")</f>
        <v>3.84</v>
      </c>
    </row>
    <row r="50" spans="1:8" x14ac:dyDescent="0.2">
      <c r="A50" s="96">
        <f t="array" ref="A50">IFERROR(INDEX('Annex 2 Designated EHV charges'!$A$11:$A$257, MATCH(0, IF(ISBLANK('Annex 2 Designated EHV charges'!$A$11:$A$257),1, COUNTIF(A$4:$A49, 'Annex 2 Designated EHV charges'!$A$11:$A$257)), 0)),"")</f>
        <v>498</v>
      </c>
      <c r="B50" s="96">
        <f>IF($A50="","",VLOOKUP($A50,'Annex 2 Designated EHV charges'!$A:$O,2,0))</f>
        <v>498</v>
      </c>
      <c r="C50" s="97">
        <f>IF($A50="","",VLOOKUP($A50,'Annex 2 Designated EHV charges'!$A:$O,3,0))</f>
        <v>2100041403656</v>
      </c>
      <c r="D50" s="96" t="str">
        <f>IF($A50="","",VLOOKUP($A50,'Annex 2 Designated EHV charges'!$A:$O,7,0))</f>
        <v>Nathenfoel PV</v>
      </c>
      <c r="E50" s="101">
        <f>IFERROR(IF(VLOOKUP($A50,'Annex 2 Designated EHV charges'!$A:$O,9,FALSE)=0,"",VLOOKUP($A50,'Annex 2 Designated EHV charges'!$A:$O,9,FALSE)),"")</f>
        <v>5.407</v>
      </c>
      <c r="F50" s="102">
        <f>IFERROR(IF(VLOOKUP($A50,'Annex 2 Designated EHV charges'!$A:$O,10,FALSE)=0,"",VLOOKUP($A50,'Annex 2 Designated EHV charges'!$A:$O,10,FALSE)),"")</f>
        <v>2.2000000000000002</v>
      </c>
      <c r="G50" s="103">
        <f>IFERROR(IF(VLOOKUP($A50,'Annex 2 Designated EHV charges'!$A:$O,11,FALSE)=0,"",VLOOKUP($A50,'Annex 2 Designated EHV charges'!$A:$O,11,FALSE)),"")</f>
        <v>4.8899999999999997</v>
      </c>
      <c r="H50" s="103">
        <f>IFERROR(IF(VLOOKUP($A50,'Annex 2 Designated EHV charges'!$A:$O,12,FALSE)=0,"",VLOOKUP($A50,'Annex 2 Designated EHV charges'!$A:$O,12,FALSE)),"")</f>
        <v>4.8899999999999997</v>
      </c>
    </row>
    <row r="51" spans="1:8" hidden="1" x14ac:dyDescent="0.2">
      <c r="A51" s="96">
        <f t="array" ref="A51">IFERROR(INDEX('Annex 2 Designated EHV charges'!$A$11:$A$257, MATCH(0, IF(ISBLANK('Annex 2 Designated EHV charges'!$A$11:$A$257),1, COUNTIF(A$4:$A50, 'Annex 2 Designated EHV charges'!$A$11:$A$257)), 0)),"")</f>
        <v>499</v>
      </c>
      <c r="B51" s="96">
        <f>IF($A51="","",VLOOKUP($A51,'Annex 2 Designated EHV charges'!$A:$O,2,0))</f>
        <v>499</v>
      </c>
      <c r="C51" s="97">
        <f>IF($A51="","",VLOOKUP($A51,'Annex 2 Designated EHV charges'!$A:$O,3,0))</f>
        <v>2100041403674</v>
      </c>
      <c r="D51" s="96" t="str">
        <f>IF($A51="","",VLOOKUP($A51,'Annex 2 Designated EHV charges'!$A:$O,7,0))</f>
        <v>Waun Y Pound 2 STOR</v>
      </c>
      <c r="E51" s="101" t="str">
        <f>IFERROR(IF(VLOOKUP($A51,'Annex 2 Designated EHV charges'!$A:$O,9,FALSE)=0,"",VLOOKUP($A51,'Annex 2 Designated EHV charges'!$A:$O,9,FALSE)),"")</f>
        <v/>
      </c>
      <c r="F51" s="102">
        <f>IFERROR(IF(VLOOKUP($A51,'Annex 2 Designated EHV charges'!$A:$O,10,FALSE)=0,"",VLOOKUP($A51,'Annex 2 Designated EHV charges'!$A:$O,10,FALSE)),"")</f>
        <v>7.18</v>
      </c>
      <c r="G51" s="103">
        <f>IFERROR(IF(VLOOKUP($A51,'Annex 2 Designated EHV charges'!$A:$O,11,FALSE)=0,"",VLOOKUP($A51,'Annex 2 Designated EHV charges'!$A:$O,11,FALSE)),"")</f>
        <v>1.76</v>
      </c>
      <c r="H51" s="103">
        <f>IFERROR(IF(VLOOKUP($A51,'Annex 2 Designated EHV charges'!$A:$O,12,FALSE)=0,"",VLOOKUP($A51,'Annex 2 Designated EHV charges'!$A:$O,12,FALSE)),"")</f>
        <v>1.76</v>
      </c>
    </row>
    <row r="52" spans="1:8" x14ac:dyDescent="0.2">
      <c r="A52" s="96">
        <f t="array" ref="A52">IFERROR(INDEX('Annex 2 Designated EHV charges'!$A$11:$A$257, MATCH(0, IF(ISBLANK('Annex 2 Designated EHV charges'!$A$11:$A$257),1, COUNTIF(A$4:$A51, 'Annex 2 Designated EHV charges'!$A$11:$A$257)), 0)),"")</f>
        <v>500</v>
      </c>
      <c r="B52" s="96">
        <f>IF($A52="","",VLOOKUP($A52,'Annex 2 Designated EHV charges'!$A:$O,2,0))</f>
        <v>500</v>
      </c>
      <c r="C52" s="97">
        <f>IF($A52="","",VLOOKUP($A52,'Annex 2 Designated EHV charges'!$A:$O,3,0))</f>
        <v>2100041407767</v>
      </c>
      <c r="D52" s="96" t="str">
        <f>IF($A52="","",VLOOKUP($A52,'Annex 2 Designated EHV charges'!$A:$O,7,0))</f>
        <v>St Peters Church WF</v>
      </c>
      <c r="E52" s="101" t="str">
        <f>IFERROR(IF(VLOOKUP($A52,'Annex 2 Designated EHV charges'!$A:$O,9,FALSE)=0,"",VLOOKUP($A52,'Annex 2 Designated EHV charges'!$A:$O,9,FALSE)),"")</f>
        <v/>
      </c>
      <c r="F52" s="102">
        <f>IFERROR(IF(VLOOKUP($A52,'Annex 2 Designated EHV charges'!$A:$O,10,FALSE)=0,"",VLOOKUP($A52,'Annex 2 Designated EHV charges'!$A:$O,10,FALSE)),"")</f>
        <v>77.5</v>
      </c>
      <c r="G52" s="103">
        <f>IFERROR(IF(VLOOKUP($A52,'Annex 2 Designated EHV charges'!$A:$O,11,FALSE)=0,"",VLOOKUP($A52,'Annex 2 Designated EHV charges'!$A:$O,11,FALSE)),"")</f>
        <v>1.0900000000000001</v>
      </c>
      <c r="H52" s="103">
        <f>IFERROR(IF(VLOOKUP($A52,'Annex 2 Designated EHV charges'!$A:$O,12,FALSE)=0,"",VLOOKUP($A52,'Annex 2 Designated EHV charges'!$A:$O,12,FALSE)),"")</f>
        <v>1.0900000000000001</v>
      </c>
    </row>
    <row r="53" spans="1:8" ht="127.5" x14ac:dyDescent="0.2">
      <c r="A53" s="96">
        <f t="array" ref="A53">IFERROR(INDEX('Annex 2 Designated EHV charges'!$A$11:$A$257, MATCH(0, IF(ISBLANK('Annex 2 Designated EHV charges'!$A$11:$A$257),1, COUNTIF(A$4:$A52, 'Annex 2 Designated EHV charges'!$A$11:$A$257)), 0)),"")</f>
        <v>504</v>
      </c>
      <c r="B53" s="96">
        <f>IF($A53="","",VLOOKUP($A53,'Annex 2 Designated EHV charges'!$A:$O,2,0))</f>
        <v>504</v>
      </c>
      <c r="C53" s="97" t="str">
        <f>IF($A53="","",VLOOKUP($A53,'Annex 2 Designated EHV charges'!$A:$O,3,0))</f>
        <v>2100040007060_x000D_
2100040007079_x000D_
2100040007088_x000D_
2100040007097_x000D_
2100040007102_x000D_
2100040007111_x000D_
2100040007120_x000D_
2100040007130_x000D_
2100040014545_x000D_
2189999999714</v>
      </c>
      <c r="D53" s="96" t="str">
        <f>IF($A53="","",VLOOKUP($A53,'Annex 2 Designated EHV charges'!$A:$O,7,0))</f>
        <v>Corus Trostre</v>
      </c>
      <c r="E53" s="101">
        <f>IFERROR(IF(VLOOKUP($A53,'Annex 2 Designated EHV charges'!$A:$O,9,FALSE)=0,"",VLOOKUP($A53,'Annex 2 Designated EHV charges'!$A:$O,9,FALSE)),"")</f>
        <v>1.984</v>
      </c>
      <c r="F53" s="102">
        <f>IFERROR(IF(VLOOKUP($A53,'Annex 2 Designated EHV charges'!$A:$O,10,FALSE)=0,"",VLOOKUP($A53,'Annex 2 Designated EHV charges'!$A:$O,10,FALSE)),"")</f>
        <v>94495.63</v>
      </c>
      <c r="G53" s="103">
        <f>IFERROR(IF(VLOOKUP($A53,'Annex 2 Designated EHV charges'!$A:$O,11,FALSE)=0,"",VLOOKUP($A53,'Annex 2 Designated EHV charges'!$A:$O,11,FALSE)),"")</f>
        <v>3.54</v>
      </c>
      <c r="H53" s="103">
        <f>IFERROR(IF(VLOOKUP($A53,'Annex 2 Designated EHV charges'!$A:$O,12,FALSE)=0,"",VLOOKUP($A53,'Annex 2 Designated EHV charges'!$A:$O,12,FALSE)),"")</f>
        <v>3.54</v>
      </c>
    </row>
    <row r="54" spans="1:8" x14ac:dyDescent="0.2">
      <c r="A54" s="96">
        <f t="array" ref="A54">IFERROR(INDEX('Annex 2 Designated EHV charges'!$A$11:$A$257, MATCH(0, IF(ISBLANK('Annex 2 Designated EHV charges'!$A$11:$A$257),1, COUNTIF(A$4:$A53, 'Annex 2 Designated EHV charges'!$A$11:$A$257)), 0)),"")</f>
        <v>507</v>
      </c>
      <c r="B54" s="96">
        <f>IF($A54="","",VLOOKUP($A54,'Annex 2 Designated EHV charges'!$A:$O,2,0))</f>
        <v>507</v>
      </c>
      <c r="C54" s="97">
        <f>IF($A54="","",VLOOKUP($A54,'Annex 2 Designated EHV charges'!$A:$O,3,0))</f>
        <v>2100040067486</v>
      </c>
      <c r="D54" s="96" t="str">
        <f>IF($A54="","",VLOOKUP($A54,'Annex 2 Designated EHV charges'!$A:$O,7,0))</f>
        <v>ABB Cornelly</v>
      </c>
      <c r="E54" s="101" t="str">
        <f>IFERROR(IF(VLOOKUP($A54,'Annex 2 Designated EHV charges'!$A:$O,9,FALSE)=0,"",VLOOKUP($A54,'Annex 2 Designated EHV charges'!$A:$O,9,FALSE)),"")</f>
        <v/>
      </c>
      <c r="F54" s="102">
        <f>IFERROR(IF(VLOOKUP($A54,'Annex 2 Designated EHV charges'!$A:$O,10,FALSE)=0,"",VLOOKUP($A54,'Annex 2 Designated EHV charges'!$A:$O,10,FALSE)),"")</f>
        <v>41.08</v>
      </c>
      <c r="G54" s="103">
        <f>IFERROR(IF(VLOOKUP($A54,'Annex 2 Designated EHV charges'!$A:$O,11,FALSE)=0,"",VLOOKUP($A54,'Annex 2 Designated EHV charges'!$A:$O,11,FALSE)),"")</f>
        <v>1.52</v>
      </c>
      <c r="H54" s="103">
        <f>IFERROR(IF(VLOOKUP($A54,'Annex 2 Designated EHV charges'!$A:$O,12,FALSE)=0,"",VLOOKUP($A54,'Annex 2 Designated EHV charges'!$A:$O,12,FALSE)),"")</f>
        <v>1.52</v>
      </c>
    </row>
    <row r="55" spans="1:8" x14ac:dyDescent="0.2">
      <c r="A55" s="96">
        <f t="array" ref="A55">IFERROR(INDEX('Annex 2 Designated EHV charges'!$A$11:$A$257, MATCH(0, IF(ISBLANK('Annex 2 Designated EHV charges'!$A$11:$A$257),1, COUNTIF(A$4:$A54, 'Annex 2 Designated EHV charges'!$A$11:$A$257)), 0)),"")</f>
        <v>508</v>
      </c>
      <c r="B55" s="96">
        <f>IF($A55="","",VLOOKUP($A55,'Annex 2 Designated EHV charges'!$A:$O,2,0))</f>
        <v>508</v>
      </c>
      <c r="C55" s="97">
        <f>IF($A55="","",VLOOKUP($A55,'Annex 2 Designated EHV charges'!$A:$O,3,0))</f>
        <v>2100041079038</v>
      </c>
      <c r="D55" s="96" t="str">
        <f>IF($A55="","",VLOOKUP($A55,'Annex 2 Designated EHV charges'!$A:$O,7,0))</f>
        <v>Bettws</v>
      </c>
      <c r="E55" s="101" t="str">
        <f>IFERROR(IF(VLOOKUP($A55,'Annex 2 Designated EHV charges'!$A:$O,9,FALSE)=0,"",VLOOKUP($A55,'Annex 2 Designated EHV charges'!$A:$O,9,FALSE)),"")</f>
        <v/>
      </c>
      <c r="F55" s="102">
        <f>IFERROR(IF(VLOOKUP($A55,'Annex 2 Designated EHV charges'!$A:$O,10,FALSE)=0,"",VLOOKUP($A55,'Annex 2 Designated EHV charges'!$A:$O,10,FALSE)),"")</f>
        <v>18.420000000000002</v>
      </c>
      <c r="G55" s="103">
        <f>IFERROR(IF(VLOOKUP($A55,'Annex 2 Designated EHV charges'!$A:$O,11,FALSE)=0,"",VLOOKUP($A55,'Annex 2 Designated EHV charges'!$A:$O,11,FALSE)),"")</f>
        <v>1.1399999999999999</v>
      </c>
      <c r="H55" s="103">
        <f>IFERROR(IF(VLOOKUP($A55,'Annex 2 Designated EHV charges'!$A:$O,12,FALSE)=0,"",VLOOKUP($A55,'Annex 2 Designated EHV charges'!$A:$O,12,FALSE)),"")</f>
        <v>1.1399999999999999</v>
      </c>
    </row>
    <row r="56" spans="1:8" x14ac:dyDescent="0.2">
      <c r="A56" s="96">
        <f t="array" ref="A56">IFERROR(INDEX('Annex 2 Designated EHV charges'!$A$11:$A$257, MATCH(0, IF(ISBLANK('Annex 2 Designated EHV charges'!$A$11:$A$257),1, COUNTIF(A$4:$A55, 'Annex 2 Designated EHV charges'!$A$11:$A$257)), 0)),"")</f>
        <v>509</v>
      </c>
      <c r="B56" s="96">
        <f>IF($A56="","",VLOOKUP($A56,'Annex 2 Designated EHV charges'!$A:$O,2,0))</f>
        <v>509</v>
      </c>
      <c r="C56" s="97">
        <f>IF($A56="","",VLOOKUP($A56,'Annex 2 Designated EHV charges'!$A:$O,3,0))</f>
        <v>2100040126342</v>
      </c>
      <c r="D56" s="96" t="str">
        <f>IF($A56="","",VLOOKUP($A56,'Annex 2 Designated EHV charges'!$A:$O,7,0))</f>
        <v>Blaen Bowi</v>
      </c>
      <c r="E56" s="101">
        <f>IFERROR(IF(VLOOKUP($A56,'Annex 2 Designated EHV charges'!$A:$O,9,FALSE)=0,"",VLOOKUP($A56,'Annex 2 Designated EHV charges'!$A:$O,9,FALSE)),"")</f>
        <v>4.8630000000000004</v>
      </c>
      <c r="F56" s="102">
        <f>IFERROR(IF(VLOOKUP($A56,'Annex 2 Designated EHV charges'!$A:$O,10,FALSE)=0,"",VLOOKUP($A56,'Annex 2 Designated EHV charges'!$A:$O,10,FALSE)),"")</f>
        <v>13.69</v>
      </c>
      <c r="G56" s="103">
        <f>IFERROR(IF(VLOOKUP($A56,'Annex 2 Designated EHV charges'!$A:$O,11,FALSE)=0,"",VLOOKUP($A56,'Annex 2 Designated EHV charges'!$A:$O,11,FALSE)),"")</f>
        <v>3.2</v>
      </c>
      <c r="H56" s="103">
        <f>IFERROR(IF(VLOOKUP($A56,'Annex 2 Designated EHV charges'!$A:$O,12,FALSE)=0,"",VLOOKUP($A56,'Annex 2 Designated EHV charges'!$A:$O,12,FALSE)),"")</f>
        <v>3.2</v>
      </c>
    </row>
    <row r="57" spans="1:8" x14ac:dyDescent="0.2">
      <c r="A57" s="96">
        <f t="array" ref="A57">IFERROR(INDEX('Annex 2 Designated EHV charges'!$A$11:$A$257, MATCH(0, IF(ISBLANK('Annex 2 Designated EHV charges'!$A$11:$A$257),1, COUNTIF(A$4:$A56, 'Annex 2 Designated EHV charges'!$A$11:$A$257)), 0)),"")</f>
        <v>510</v>
      </c>
      <c r="B57" s="96">
        <f>IF($A57="","",VLOOKUP($A57,'Annex 2 Designated EHV charges'!$A:$O,2,0))</f>
        <v>510</v>
      </c>
      <c r="C57" s="97">
        <f>IF($A57="","",VLOOKUP($A57,'Annex 2 Designated EHV charges'!$A:$O,3,0))</f>
        <v>2199989614144</v>
      </c>
      <c r="D57" s="96" t="str">
        <f>IF($A57="","",VLOOKUP($A57,'Annex 2 Designated EHV charges'!$A:$O,7,0))</f>
        <v>Mir Steel</v>
      </c>
      <c r="E57" s="101" t="str">
        <f>IFERROR(IF(VLOOKUP($A57,'Annex 2 Designated EHV charges'!$A:$O,9,FALSE)=0,"",VLOOKUP($A57,'Annex 2 Designated EHV charges'!$A:$O,9,FALSE)),"")</f>
        <v/>
      </c>
      <c r="F57" s="102">
        <f>IFERROR(IF(VLOOKUP($A57,'Annex 2 Designated EHV charges'!$A:$O,10,FALSE)=0,"",VLOOKUP($A57,'Annex 2 Designated EHV charges'!$A:$O,10,FALSE)),"")</f>
        <v>18780.939999999999</v>
      </c>
      <c r="G57" s="103">
        <f>IFERROR(IF(VLOOKUP($A57,'Annex 2 Designated EHV charges'!$A:$O,11,FALSE)=0,"",VLOOKUP($A57,'Annex 2 Designated EHV charges'!$A:$O,11,FALSE)),"")</f>
        <v>1.06</v>
      </c>
      <c r="H57" s="103">
        <f>IFERROR(IF(VLOOKUP($A57,'Annex 2 Designated EHV charges'!$A:$O,12,FALSE)=0,"",VLOOKUP($A57,'Annex 2 Designated EHV charges'!$A:$O,12,FALSE)),"")</f>
        <v>1.06</v>
      </c>
    </row>
    <row r="58" spans="1:8" ht="51" x14ac:dyDescent="0.2">
      <c r="A58" s="96">
        <f t="array" ref="A58">IFERROR(INDEX('Annex 2 Designated EHV charges'!$A$11:$A$257, MATCH(0, IF(ISBLANK('Annex 2 Designated EHV charges'!$A$11:$A$257),1, COUNTIF(A$4:$A57, 'Annex 2 Designated EHV charges'!$A$11:$A$257)), 0)),"")</f>
        <v>511</v>
      </c>
      <c r="B58" s="96">
        <f>IF($A58="","",VLOOKUP($A58,'Annex 2 Designated EHV charges'!$A:$O,2,0))</f>
        <v>511</v>
      </c>
      <c r="C58" s="97" t="str">
        <f>IF($A58="","",VLOOKUP($A58,'Annex 2 Designated EHV charges'!$A:$O,3,0))</f>
        <v>2199989271918_x000D_
2199989271927_x000D_
2199989271936_x000D_
2199989610089</v>
      </c>
      <c r="D58" s="96" t="str">
        <f>IF($A58="","",VLOOKUP($A58,'Annex 2 Designated EHV charges'!$A:$O,7,0))</f>
        <v>Boc Margam</v>
      </c>
      <c r="E58" s="101" t="str">
        <f>IFERROR(IF(VLOOKUP($A58,'Annex 2 Designated EHV charges'!$A:$O,9,FALSE)=0,"",VLOOKUP($A58,'Annex 2 Designated EHV charges'!$A:$O,9,FALSE)),"")</f>
        <v/>
      </c>
      <c r="F58" s="102">
        <f>IFERROR(IF(VLOOKUP($A58,'Annex 2 Designated EHV charges'!$A:$O,10,FALSE)=0,"",VLOOKUP($A58,'Annex 2 Designated EHV charges'!$A:$O,10,FALSE)),"")</f>
        <v>96551.42</v>
      </c>
      <c r="G58" s="103">
        <f>IFERROR(IF(VLOOKUP($A58,'Annex 2 Designated EHV charges'!$A:$O,11,FALSE)=0,"",VLOOKUP($A58,'Annex 2 Designated EHV charges'!$A:$O,11,FALSE)),"")</f>
        <v>2.86</v>
      </c>
      <c r="H58" s="103">
        <f>IFERROR(IF(VLOOKUP($A58,'Annex 2 Designated EHV charges'!$A:$O,12,FALSE)=0,"",VLOOKUP($A58,'Annex 2 Designated EHV charges'!$A:$O,12,FALSE)),"")</f>
        <v>2.86</v>
      </c>
    </row>
    <row r="59" spans="1:8" x14ac:dyDescent="0.2">
      <c r="A59" s="96">
        <f t="array" ref="A59">IFERROR(INDEX('Annex 2 Designated EHV charges'!$A$11:$A$257, MATCH(0, IF(ISBLANK('Annex 2 Designated EHV charges'!$A$11:$A$257),1, COUNTIF(A$4:$A58, 'Annex 2 Designated EHV charges'!$A$11:$A$257)), 0)),"")</f>
        <v>512</v>
      </c>
      <c r="B59" s="96">
        <f>IF($A59="","",VLOOKUP($A59,'Annex 2 Designated EHV charges'!$A:$O,2,0))</f>
        <v>512</v>
      </c>
      <c r="C59" s="97">
        <f>IF($A59="","",VLOOKUP($A59,'Annex 2 Designated EHV charges'!$A:$O,3,0))</f>
        <v>2199989610024</v>
      </c>
      <c r="D59" s="96" t="str">
        <f>IF($A59="","",VLOOKUP($A59,'Annex 2 Designated EHV charges'!$A:$O,7,0))</f>
        <v>Ford Bridgend</v>
      </c>
      <c r="E59" s="101">
        <f>IFERROR(IF(VLOOKUP($A59,'Annex 2 Designated EHV charges'!$A:$O,9,FALSE)=0,"",VLOOKUP($A59,'Annex 2 Designated EHV charges'!$A:$O,9,FALSE)),"")</f>
        <v>3.6999999999999998E-2</v>
      </c>
      <c r="F59" s="102">
        <f>IFERROR(IF(VLOOKUP($A59,'Annex 2 Designated EHV charges'!$A:$O,10,FALSE)=0,"",VLOOKUP($A59,'Annex 2 Designated EHV charges'!$A:$O,10,FALSE)),"")</f>
        <v>43182.49</v>
      </c>
      <c r="G59" s="103">
        <f>IFERROR(IF(VLOOKUP($A59,'Annex 2 Designated EHV charges'!$A:$O,11,FALSE)=0,"",VLOOKUP($A59,'Annex 2 Designated EHV charges'!$A:$O,11,FALSE)),"")</f>
        <v>2.56</v>
      </c>
      <c r="H59" s="103">
        <f>IFERROR(IF(VLOOKUP($A59,'Annex 2 Designated EHV charges'!$A:$O,12,FALSE)=0,"",VLOOKUP($A59,'Annex 2 Designated EHV charges'!$A:$O,12,FALSE)),"")</f>
        <v>2.56</v>
      </c>
    </row>
    <row r="60" spans="1:8" x14ac:dyDescent="0.2">
      <c r="A60" s="96">
        <f t="array" ref="A60">IFERROR(INDEX('Annex 2 Designated EHV charges'!$A$11:$A$257, MATCH(0, IF(ISBLANK('Annex 2 Designated EHV charges'!$A$11:$A$257),1, COUNTIF(A$4:$A59, 'Annex 2 Designated EHV charges'!$A$11:$A$257)), 0)),"")</f>
        <v>513</v>
      </c>
      <c r="B60" s="96">
        <f>IF($A60="","",VLOOKUP($A60,'Annex 2 Designated EHV charges'!$A:$O,2,0))</f>
        <v>513</v>
      </c>
      <c r="C60" s="97">
        <f>IF($A60="","",VLOOKUP($A60,'Annex 2 Designated EHV charges'!$A:$O,3,0))</f>
        <v>2199989616995</v>
      </c>
      <c r="D60" s="96" t="str">
        <f>IF($A60="","",VLOOKUP($A60,'Annex 2 Designated EHV charges'!$A:$O,7,0))</f>
        <v>Alcoa</v>
      </c>
      <c r="E60" s="101" t="str">
        <f>IFERROR(IF(VLOOKUP($A60,'Annex 2 Designated EHV charges'!$A:$O,9,FALSE)=0,"",VLOOKUP($A60,'Annex 2 Designated EHV charges'!$A:$O,9,FALSE)),"")</f>
        <v/>
      </c>
      <c r="F60" s="102">
        <f>IFERROR(IF(VLOOKUP($A60,'Annex 2 Designated EHV charges'!$A:$O,10,FALSE)=0,"",VLOOKUP($A60,'Annex 2 Designated EHV charges'!$A:$O,10,FALSE)),"")</f>
        <v>17889.28</v>
      </c>
      <c r="G60" s="103">
        <f>IFERROR(IF(VLOOKUP($A60,'Annex 2 Designated EHV charges'!$A:$O,11,FALSE)=0,"",VLOOKUP($A60,'Annex 2 Designated EHV charges'!$A:$O,11,FALSE)),"")</f>
        <v>1.56</v>
      </c>
      <c r="H60" s="103">
        <f>IFERROR(IF(VLOOKUP($A60,'Annex 2 Designated EHV charges'!$A:$O,12,FALSE)=0,"",VLOOKUP($A60,'Annex 2 Designated EHV charges'!$A:$O,12,FALSE)),"")</f>
        <v>1.56</v>
      </c>
    </row>
    <row r="61" spans="1:8" x14ac:dyDescent="0.2">
      <c r="A61" s="96">
        <f t="array" ref="A61">IFERROR(INDEX('Annex 2 Designated EHV charges'!$A$11:$A$257, MATCH(0, IF(ISBLANK('Annex 2 Designated EHV charges'!$A$11:$A$257),1, COUNTIF(A$4:$A60, 'Annex 2 Designated EHV charges'!$A$11:$A$257)), 0)),"")</f>
        <v>514</v>
      </c>
      <c r="B61" s="96">
        <f>IF($A61="","",VLOOKUP($A61,'Annex 2 Designated EHV charges'!$A:$O,2,0))</f>
        <v>514</v>
      </c>
      <c r="C61" s="97">
        <f>IF($A61="","",VLOOKUP($A61,'Annex 2 Designated EHV charges'!$A:$O,3,0))</f>
        <v>2189999999928</v>
      </c>
      <c r="D61" s="96" t="str">
        <f>IF($A61="","",VLOOKUP($A61,'Annex 2 Designated EHV charges'!$A:$O,7,0))</f>
        <v>Celsa Rod Mills</v>
      </c>
      <c r="E61" s="101">
        <f>IFERROR(IF(VLOOKUP($A61,'Annex 2 Designated EHV charges'!$A:$O,9,FALSE)=0,"",VLOOKUP($A61,'Annex 2 Designated EHV charges'!$A:$O,9,FALSE)),"")</f>
        <v>1.4E-2</v>
      </c>
      <c r="F61" s="102">
        <f>IFERROR(IF(VLOOKUP($A61,'Annex 2 Designated EHV charges'!$A:$O,10,FALSE)=0,"",VLOOKUP($A61,'Annex 2 Designated EHV charges'!$A:$O,10,FALSE)),"")</f>
        <v>107526.7</v>
      </c>
      <c r="G61" s="103">
        <f>IFERROR(IF(VLOOKUP($A61,'Annex 2 Designated EHV charges'!$A:$O,11,FALSE)=0,"",VLOOKUP($A61,'Annex 2 Designated EHV charges'!$A:$O,11,FALSE)),"")</f>
        <v>2.91</v>
      </c>
      <c r="H61" s="103">
        <f>IFERROR(IF(VLOOKUP($A61,'Annex 2 Designated EHV charges'!$A:$O,12,FALSE)=0,"",VLOOKUP($A61,'Annex 2 Designated EHV charges'!$A:$O,12,FALSE)),"")</f>
        <v>2.91</v>
      </c>
    </row>
    <row r="62" spans="1:8" ht="25.5" x14ac:dyDescent="0.2">
      <c r="A62" s="96">
        <f t="array" ref="A62">IFERROR(INDEX('Annex 2 Designated EHV charges'!$A$11:$A$257, MATCH(0, IF(ISBLANK('Annex 2 Designated EHV charges'!$A$11:$A$257),1, COUNTIF(A$4:$A61, 'Annex 2 Designated EHV charges'!$A$11:$A$257)), 0)),"")</f>
        <v>515</v>
      </c>
      <c r="B62" s="96">
        <f>IF($A62="","",VLOOKUP($A62,'Annex 2 Designated EHV charges'!$A:$O,2,0))</f>
        <v>515</v>
      </c>
      <c r="C62" s="97" t="str">
        <f>IF($A62="","",VLOOKUP($A62,'Annex 2 Designated EHV charges'!$A:$O,3,0))</f>
        <v>2199989638961_x000D_
2199989638970</v>
      </c>
      <c r="D62" s="96" t="str">
        <f>IF($A62="","",VLOOKUP($A62,'Annex 2 Designated EHV charges'!$A:$O,7,0))</f>
        <v>Puma Energy (ex Murphy Oil)</v>
      </c>
      <c r="E62" s="101">
        <f>IFERROR(IF(VLOOKUP($A62,'Annex 2 Designated EHV charges'!$A:$O,9,FALSE)=0,"",VLOOKUP($A62,'Annex 2 Designated EHV charges'!$A:$O,9,FALSE)),"")</f>
        <v>3.7749999999999999</v>
      </c>
      <c r="F62" s="102">
        <f>IFERROR(IF(VLOOKUP($A62,'Annex 2 Designated EHV charges'!$A:$O,10,FALSE)=0,"",VLOOKUP($A62,'Annex 2 Designated EHV charges'!$A:$O,10,FALSE)),"")</f>
        <v>17317.759999999998</v>
      </c>
      <c r="G62" s="103">
        <f>IFERROR(IF(VLOOKUP($A62,'Annex 2 Designated EHV charges'!$A:$O,11,FALSE)=0,"",VLOOKUP($A62,'Annex 2 Designated EHV charges'!$A:$O,11,FALSE)),"")</f>
        <v>3.35</v>
      </c>
      <c r="H62" s="103">
        <f>IFERROR(IF(VLOOKUP($A62,'Annex 2 Designated EHV charges'!$A:$O,12,FALSE)=0,"",VLOOKUP($A62,'Annex 2 Designated EHV charges'!$A:$O,12,FALSE)),"")</f>
        <v>3.35</v>
      </c>
    </row>
    <row r="63" spans="1:8" ht="25.5" x14ac:dyDescent="0.2">
      <c r="A63" s="96">
        <f t="array" ref="A63">IFERROR(INDEX('Annex 2 Designated EHV charges'!$A$11:$A$257, MATCH(0, IF(ISBLANK('Annex 2 Designated EHV charges'!$A$11:$A$257),1, COUNTIF(A$4:$A62, 'Annex 2 Designated EHV charges'!$A$11:$A$257)), 0)),"")</f>
        <v>518</v>
      </c>
      <c r="B63" s="96">
        <f>IF($A63="","",VLOOKUP($A63,'Annex 2 Designated EHV charges'!$A:$O,2,0))</f>
        <v>518</v>
      </c>
      <c r="C63" s="97" t="str">
        <f>IF($A63="","",VLOOKUP($A63,'Annex 2 Designated EHV charges'!$A:$O,3,0))</f>
        <v>2189999996884_x000D_
2189999996893</v>
      </c>
      <c r="D63" s="96" t="str">
        <f>IF($A63="","",VLOOKUP($A63,'Annex 2 Designated EHV charges'!$A:$O,7,0))</f>
        <v>Interbrew Magor USKM</v>
      </c>
      <c r="E63" s="101">
        <f>IFERROR(IF(VLOOKUP($A63,'Annex 2 Designated EHV charges'!$A:$O,9,FALSE)=0,"",VLOOKUP($A63,'Annex 2 Designated EHV charges'!$A:$O,9,FALSE)),"")</f>
        <v>8.0000000000000002E-3</v>
      </c>
      <c r="F63" s="102">
        <f>IFERROR(IF(VLOOKUP($A63,'Annex 2 Designated EHV charges'!$A:$O,10,FALSE)=0,"",VLOOKUP($A63,'Annex 2 Designated EHV charges'!$A:$O,10,FALSE)),"")</f>
        <v>17144.75</v>
      </c>
      <c r="G63" s="103">
        <f>IFERROR(IF(VLOOKUP($A63,'Annex 2 Designated EHV charges'!$A:$O,11,FALSE)=0,"",VLOOKUP($A63,'Annex 2 Designated EHV charges'!$A:$O,11,FALSE)),"")</f>
        <v>3.57</v>
      </c>
      <c r="H63" s="103">
        <f>IFERROR(IF(VLOOKUP($A63,'Annex 2 Designated EHV charges'!$A:$O,12,FALSE)=0,"",VLOOKUP($A63,'Annex 2 Designated EHV charges'!$A:$O,12,FALSE)),"")</f>
        <v>3.57</v>
      </c>
    </row>
    <row r="64" spans="1:8" x14ac:dyDescent="0.2">
      <c r="A64" s="96">
        <f t="array" ref="A64">IFERROR(INDEX('Annex 2 Designated EHV charges'!$A$11:$A$257, MATCH(0, IF(ISBLANK('Annex 2 Designated EHV charges'!$A$11:$A$257),1, COUNTIF(A$4:$A63, 'Annex 2 Designated EHV charges'!$A$11:$A$257)), 0)),"")</f>
        <v>519</v>
      </c>
      <c r="B64" s="96">
        <f>IF($A64="","",VLOOKUP($A64,'Annex 2 Designated EHV charges'!$A:$O,2,0))</f>
        <v>519</v>
      </c>
      <c r="C64" s="97">
        <f>IF($A64="","",VLOOKUP($A64,'Annex 2 Designated EHV charges'!$A:$O,3,0))</f>
        <v>2199989611204</v>
      </c>
      <c r="D64" s="96" t="str">
        <f>IF($A64="","",VLOOKUP($A64,'Annex 2 Designated EHV charges'!$A:$O,7,0))</f>
        <v>Mainline Pipelines</v>
      </c>
      <c r="E64" s="101">
        <f>IFERROR(IF(VLOOKUP($A64,'Annex 2 Designated EHV charges'!$A:$O,9,FALSE)=0,"",VLOOKUP($A64,'Annex 2 Designated EHV charges'!$A:$O,9,FALSE)),"")</f>
        <v>3.056</v>
      </c>
      <c r="F64" s="102">
        <f>IFERROR(IF(VLOOKUP($A64,'Annex 2 Designated EHV charges'!$A:$O,10,FALSE)=0,"",VLOOKUP($A64,'Annex 2 Designated EHV charges'!$A:$O,10,FALSE)),"")</f>
        <v>1741.82</v>
      </c>
      <c r="G64" s="103">
        <f>IFERROR(IF(VLOOKUP($A64,'Annex 2 Designated EHV charges'!$A:$O,11,FALSE)=0,"",VLOOKUP($A64,'Annex 2 Designated EHV charges'!$A:$O,11,FALSE)),"")</f>
        <v>2.94</v>
      </c>
      <c r="H64" s="103">
        <f>IFERROR(IF(VLOOKUP($A64,'Annex 2 Designated EHV charges'!$A:$O,12,FALSE)=0,"",VLOOKUP($A64,'Annex 2 Designated EHV charges'!$A:$O,12,FALSE)),"")</f>
        <v>2.94</v>
      </c>
    </row>
    <row r="65" spans="1:8" x14ac:dyDescent="0.2">
      <c r="A65" s="96">
        <f t="array" ref="A65">IFERROR(INDEX('Annex 2 Designated EHV charges'!$A$11:$A$257, MATCH(0, IF(ISBLANK('Annex 2 Designated EHV charges'!$A$11:$A$257),1, COUNTIF(A$4:$A64, 'Annex 2 Designated EHV charges'!$A$11:$A$257)), 0)),"")</f>
        <v>520</v>
      </c>
      <c r="B65" s="96">
        <f>IF($A65="","",VLOOKUP($A65,'Annex 2 Designated EHV charges'!$A:$O,2,0))</f>
        <v>520</v>
      </c>
      <c r="C65" s="97">
        <f>IF($A65="","",VLOOKUP($A65,'Annex 2 Designated EHV charges'!$A:$O,3,0))</f>
        <v>2189999999937</v>
      </c>
      <c r="D65" s="96" t="str">
        <f>IF($A65="","",VLOOKUP($A65,'Annex 2 Designated EHV charges'!$A:$O,7,0))</f>
        <v>Celsa 33 11</v>
      </c>
      <c r="E65" s="101" t="str">
        <f>IFERROR(IF(VLOOKUP($A65,'Annex 2 Designated EHV charges'!$A:$O,9,FALSE)=0,"",VLOOKUP($A65,'Annex 2 Designated EHV charges'!$A:$O,9,FALSE)),"")</f>
        <v/>
      </c>
      <c r="F65" s="102">
        <f>IFERROR(IF(VLOOKUP($A65,'Annex 2 Designated EHV charges'!$A:$O,10,FALSE)=0,"",VLOOKUP($A65,'Annex 2 Designated EHV charges'!$A:$O,10,FALSE)),"")</f>
        <v>46368.65</v>
      </c>
      <c r="G65" s="103">
        <f>IFERROR(IF(VLOOKUP($A65,'Annex 2 Designated EHV charges'!$A:$O,11,FALSE)=0,"",VLOOKUP($A65,'Annex 2 Designated EHV charges'!$A:$O,11,FALSE)),"")</f>
        <v>2.54</v>
      </c>
      <c r="H65" s="103">
        <f>IFERROR(IF(VLOOKUP($A65,'Annex 2 Designated EHV charges'!$A:$O,12,FALSE)=0,"",VLOOKUP($A65,'Annex 2 Designated EHV charges'!$A:$O,12,FALSE)),"")</f>
        <v>2.54</v>
      </c>
    </row>
    <row r="66" spans="1:8" x14ac:dyDescent="0.2">
      <c r="A66" s="96">
        <f t="array" ref="A66">IFERROR(INDEX('Annex 2 Designated EHV charges'!$A$11:$A$257, MATCH(0, IF(ISBLANK('Annex 2 Designated EHV charges'!$A$11:$A$257),1, COUNTIF(A$4:$A65, 'Annex 2 Designated EHV charges'!$A$11:$A$257)), 0)),"")</f>
        <v>522</v>
      </c>
      <c r="B66" s="96">
        <f>IF($A66="","",VLOOKUP($A66,'Annex 2 Designated EHV charges'!$A:$O,2,0))</f>
        <v>522</v>
      </c>
      <c r="C66" s="97">
        <f>IF($A66="","",VLOOKUP($A66,'Annex 2 Designated EHV charges'!$A:$O,3,0))</f>
        <v>2199989628537</v>
      </c>
      <c r="D66" s="96" t="str">
        <f>IF($A66="","",VLOOKUP($A66,'Annex 2 Designated EHV charges'!$A:$O,7,0))</f>
        <v>Lafarge - Blue Circle</v>
      </c>
      <c r="E66" s="101">
        <f>IFERROR(IF(VLOOKUP($A66,'Annex 2 Designated EHV charges'!$A:$O,9,FALSE)=0,"",VLOOKUP($A66,'Annex 2 Designated EHV charges'!$A:$O,9,FALSE)),"")</f>
        <v>9.7000000000000003E-2</v>
      </c>
      <c r="F66" s="102">
        <f>IFERROR(IF(VLOOKUP($A66,'Annex 2 Designated EHV charges'!$A:$O,10,FALSE)=0,"",VLOOKUP($A66,'Annex 2 Designated EHV charges'!$A:$O,10,FALSE)),"")</f>
        <v>41057.68</v>
      </c>
      <c r="G66" s="103">
        <f>IFERROR(IF(VLOOKUP($A66,'Annex 2 Designated EHV charges'!$A:$O,11,FALSE)=0,"",VLOOKUP($A66,'Annex 2 Designated EHV charges'!$A:$O,11,FALSE)),"")</f>
        <v>2.4700000000000002</v>
      </c>
      <c r="H66" s="103">
        <f>IFERROR(IF(VLOOKUP($A66,'Annex 2 Designated EHV charges'!$A:$O,12,FALSE)=0,"",VLOOKUP($A66,'Annex 2 Designated EHV charges'!$A:$O,12,FALSE)),"")</f>
        <v>2.4700000000000002</v>
      </c>
    </row>
    <row r="67" spans="1:8" x14ac:dyDescent="0.2">
      <c r="A67" s="96">
        <f t="array" ref="A67">IFERROR(INDEX('Annex 2 Designated EHV charges'!$A$11:$A$257, MATCH(0, IF(ISBLANK('Annex 2 Designated EHV charges'!$A$11:$A$257),1, COUNTIF(A$4:$A66, 'Annex 2 Designated EHV charges'!$A$11:$A$257)), 0)),"")</f>
        <v>529</v>
      </c>
      <c r="B67" s="96">
        <f>IF($A67="","",VLOOKUP($A67,'Annex 2 Designated EHV charges'!$A:$O,2,0))</f>
        <v>529</v>
      </c>
      <c r="C67" s="97">
        <f>IF($A67="","",VLOOKUP($A67,'Annex 2 Designated EHV charges'!$A:$O,3,0))</f>
        <v>2189999997284</v>
      </c>
      <c r="D67" s="96" t="str">
        <f>IF($A67="","",VLOOKUP($A67,'Annex 2 Designated EHV charges'!$A:$O,7,0))</f>
        <v>Inco</v>
      </c>
      <c r="E67" s="101">
        <f>IFERROR(IF(VLOOKUP($A67,'Annex 2 Designated EHV charges'!$A:$O,9,FALSE)=0,"",VLOOKUP($A67,'Annex 2 Designated EHV charges'!$A:$O,9,FALSE)),"")</f>
        <v>0.374</v>
      </c>
      <c r="F67" s="102">
        <f>IFERROR(IF(VLOOKUP($A67,'Annex 2 Designated EHV charges'!$A:$O,10,FALSE)=0,"",VLOOKUP($A67,'Annex 2 Designated EHV charges'!$A:$O,10,FALSE)),"")</f>
        <v>19085.47</v>
      </c>
      <c r="G67" s="103">
        <f>IFERROR(IF(VLOOKUP($A67,'Annex 2 Designated EHV charges'!$A:$O,11,FALSE)=0,"",VLOOKUP($A67,'Annex 2 Designated EHV charges'!$A:$O,11,FALSE)),"")</f>
        <v>2.97</v>
      </c>
      <c r="H67" s="103">
        <f>IFERROR(IF(VLOOKUP($A67,'Annex 2 Designated EHV charges'!$A:$O,12,FALSE)=0,"",VLOOKUP($A67,'Annex 2 Designated EHV charges'!$A:$O,12,FALSE)),"")</f>
        <v>2.97</v>
      </c>
    </row>
    <row r="68" spans="1:8" x14ac:dyDescent="0.2">
      <c r="A68" s="96">
        <f t="array" ref="A68">IFERROR(INDEX('Annex 2 Designated EHV charges'!$A$11:$A$257, MATCH(0, IF(ISBLANK('Annex 2 Designated EHV charges'!$A$11:$A$257),1, COUNTIF(A$4:$A67, 'Annex 2 Designated EHV charges'!$A$11:$A$257)), 0)),"")</f>
        <v>532</v>
      </c>
      <c r="B68" s="96">
        <f>IF($A68="","",VLOOKUP($A68,'Annex 2 Designated EHV charges'!$A:$O,2,0))</f>
        <v>532</v>
      </c>
      <c r="C68" s="97">
        <f>IF($A68="","",VLOOKUP($A68,'Annex 2 Designated EHV charges'!$A:$O,3,0))</f>
        <v>2199989640232</v>
      </c>
      <c r="D68" s="96" t="str">
        <f>IF($A68="","",VLOOKUP($A68,'Annex 2 Designated EHV charges'!$A:$O,7,0))</f>
        <v>DCWW Nantgaredig</v>
      </c>
      <c r="E68" s="101">
        <f>IFERROR(IF(VLOOKUP($A68,'Annex 2 Designated EHV charges'!$A:$O,9,FALSE)=0,"",VLOOKUP($A68,'Annex 2 Designated EHV charges'!$A:$O,9,FALSE)),"")</f>
        <v>3.0680000000000001</v>
      </c>
      <c r="F68" s="102">
        <f>IFERROR(IF(VLOOKUP($A68,'Annex 2 Designated EHV charges'!$A:$O,10,FALSE)=0,"",VLOOKUP($A68,'Annex 2 Designated EHV charges'!$A:$O,10,FALSE)),"")</f>
        <v>17889.28</v>
      </c>
      <c r="G68" s="103">
        <f>IFERROR(IF(VLOOKUP($A68,'Annex 2 Designated EHV charges'!$A:$O,11,FALSE)=0,"",VLOOKUP($A68,'Annex 2 Designated EHV charges'!$A:$O,11,FALSE)),"")</f>
        <v>4.18</v>
      </c>
      <c r="H68" s="103">
        <f>IFERROR(IF(VLOOKUP($A68,'Annex 2 Designated EHV charges'!$A:$O,12,FALSE)=0,"",VLOOKUP($A68,'Annex 2 Designated EHV charges'!$A:$O,12,FALSE)),"")</f>
        <v>4.18</v>
      </c>
    </row>
    <row r="69" spans="1:8" ht="76.5" x14ac:dyDescent="0.2">
      <c r="A69" s="96">
        <f t="array" ref="A69">IFERROR(INDEX('Annex 2 Designated EHV charges'!$A$11:$A$257, MATCH(0, IF(ISBLANK('Annex 2 Designated EHV charges'!$A$11:$A$257),1, COUNTIF(A$4:$A68, 'Annex 2 Designated EHV charges'!$A$11:$A$257)), 0)),"")</f>
        <v>533</v>
      </c>
      <c r="B69" s="96">
        <f>IF($A69="","",VLOOKUP($A69,'Annex 2 Designated EHV charges'!$A:$O,2,0))</f>
        <v>533</v>
      </c>
      <c r="C69" s="97" t="str">
        <f>IF($A69="","",VLOOKUP($A69,'Annex 2 Designated EHV charges'!$A:$O,3,0))</f>
        <v>2100041701230_x000D_
2100041701259_x000D_
2100041701268_x000D_
2199989633165_x000D_
2199989633174_x000D_
2199989633183</v>
      </c>
      <c r="D69" s="96" t="str">
        <f>IF($A69="","",VLOOKUP($A69,'Annex 2 Designated EHV charges'!$A:$O,7,0))</f>
        <v>Bridgend Paper Mill</v>
      </c>
      <c r="E69" s="101">
        <f>IFERROR(IF(VLOOKUP($A69,'Annex 2 Designated EHV charges'!$A:$O,9,FALSE)=0,"",VLOOKUP($A69,'Annex 2 Designated EHV charges'!$A:$O,9,FALSE)),"")</f>
        <v>2.2599999999999998</v>
      </c>
      <c r="F69" s="102">
        <f>IFERROR(IF(VLOOKUP($A69,'Annex 2 Designated EHV charges'!$A:$O,10,FALSE)=0,"",VLOOKUP($A69,'Annex 2 Designated EHV charges'!$A:$O,10,FALSE)),"")</f>
        <v>98741.91</v>
      </c>
      <c r="G69" s="103">
        <f>IFERROR(IF(VLOOKUP($A69,'Annex 2 Designated EHV charges'!$A:$O,11,FALSE)=0,"",VLOOKUP($A69,'Annex 2 Designated EHV charges'!$A:$O,11,FALSE)),"")</f>
        <v>2.39</v>
      </c>
      <c r="H69" s="103">
        <f>IFERROR(IF(VLOOKUP($A69,'Annex 2 Designated EHV charges'!$A:$O,12,FALSE)=0,"",VLOOKUP($A69,'Annex 2 Designated EHV charges'!$A:$O,12,FALSE)),"")</f>
        <v>2.39</v>
      </c>
    </row>
    <row r="70" spans="1:8" ht="38.25" x14ac:dyDescent="0.2">
      <c r="A70" s="96">
        <f t="array" ref="A70">IFERROR(INDEX('Annex 2 Designated EHV charges'!$A$11:$A$257, MATCH(0, IF(ISBLANK('Annex 2 Designated EHV charges'!$A$11:$A$257),1, COUNTIF(A$4:$A69, 'Annex 2 Designated EHV charges'!$A$11:$A$257)), 0)),"")</f>
        <v>534</v>
      </c>
      <c r="B70" s="96">
        <f>IF($A70="","",VLOOKUP($A70,'Annex 2 Designated EHV charges'!$A:$O,2,0))</f>
        <v>534</v>
      </c>
      <c r="C70" s="97" t="str">
        <f>IF($A70="","",VLOOKUP($A70,'Annex 2 Designated EHV charges'!$A:$O,3,0))</f>
        <v>2189999997451_x000D_
2189999997460_x000D_
2189999997683</v>
      </c>
      <c r="D70" s="96" t="str">
        <f>IF($A70="","",VLOOKUP($A70,'Annex 2 Designated EHV charges'!$A:$O,7,0))</f>
        <v>Momentive Chemicals</v>
      </c>
      <c r="E70" s="101">
        <f>IFERROR(IF(VLOOKUP($A70,'Annex 2 Designated EHV charges'!$A:$O,9,FALSE)=0,"",VLOOKUP($A70,'Annex 2 Designated EHV charges'!$A:$O,9,FALSE)),"")</f>
        <v>0.70899999999999996</v>
      </c>
      <c r="F70" s="102">
        <f>IFERROR(IF(VLOOKUP($A70,'Annex 2 Designated EHV charges'!$A:$O,10,FALSE)=0,"",VLOOKUP($A70,'Annex 2 Designated EHV charges'!$A:$O,10,FALSE)),"")</f>
        <v>2057.91</v>
      </c>
      <c r="G70" s="103">
        <f>IFERROR(IF(VLOOKUP($A70,'Annex 2 Designated EHV charges'!$A:$O,11,FALSE)=0,"",VLOOKUP($A70,'Annex 2 Designated EHV charges'!$A:$O,11,FALSE)),"")</f>
        <v>2.8</v>
      </c>
      <c r="H70" s="103">
        <f>IFERROR(IF(VLOOKUP($A70,'Annex 2 Designated EHV charges'!$A:$O,12,FALSE)=0,"",VLOOKUP($A70,'Annex 2 Designated EHV charges'!$A:$O,12,FALSE)),"")</f>
        <v>2.8</v>
      </c>
    </row>
    <row r="71" spans="1:8" ht="51" x14ac:dyDescent="0.2">
      <c r="A71" s="96">
        <f t="array" ref="A71">IFERROR(INDEX('Annex 2 Designated EHV charges'!$A$11:$A$257, MATCH(0, IF(ISBLANK('Annex 2 Designated EHV charges'!$A$11:$A$257),1, COUNTIF(A$4:$A70, 'Annex 2 Designated EHV charges'!$A$11:$A$257)), 0)),"")</f>
        <v>535</v>
      </c>
      <c r="B71" s="96">
        <f>IF($A71="","",VLOOKUP($A71,'Annex 2 Designated EHV charges'!$A:$O,2,0))</f>
        <v>535</v>
      </c>
      <c r="C71" s="97" t="str">
        <f>IF($A71="","",VLOOKUP($A71,'Annex 2 Designated EHV charges'!$A:$O,3,0))</f>
        <v>2189999998924_x000D_
2189999998933_x000D_
2189999998942_x000D_
2199989663578</v>
      </c>
      <c r="D71" s="96" t="str">
        <f>IF($A71="","",VLOOKUP($A71,'Annex 2 Designated EHV charges'!$A:$O,7,0))</f>
        <v>Monsanto</v>
      </c>
      <c r="E71" s="101" t="str">
        <f>IFERROR(IF(VLOOKUP($A71,'Annex 2 Designated EHV charges'!$A:$O,9,FALSE)=0,"",VLOOKUP($A71,'Annex 2 Designated EHV charges'!$A:$O,9,FALSE)),"")</f>
        <v/>
      </c>
      <c r="F71" s="102">
        <f>IFERROR(IF(VLOOKUP($A71,'Annex 2 Designated EHV charges'!$A:$O,10,FALSE)=0,"",VLOOKUP($A71,'Annex 2 Designated EHV charges'!$A:$O,10,FALSE)),"")</f>
        <v>39991.230000000003</v>
      </c>
      <c r="G71" s="103">
        <f>IFERROR(IF(VLOOKUP($A71,'Annex 2 Designated EHV charges'!$A:$O,11,FALSE)=0,"",VLOOKUP($A71,'Annex 2 Designated EHV charges'!$A:$O,11,FALSE)),"")</f>
        <v>2.34</v>
      </c>
      <c r="H71" s="103">
        <f>IFERROR(IF(VLOOKUP($A71,'Annex 2 Designated EHV charges'!$A:$O,12,FALSE)=0,"",VLOOKUP($A71,'Annex 2 Designated EHV charges'!$A:$O,12,FALSE)),"")</f>
        <v>2.34</v>
      </c>
    </row>
    <row r="72" spans="1:8" ht="25.5" x14ac:dyDescent="0.2">
      <c r="A72" s="96">
        <f t="array" ref="A72">IFERROR(INDEX('Annex 2 Designated EHV charges'!$A$11:$A$257, MATCH(0, IF(ISBLANK('Annex 2 Designated EHV charges'!$A$11:$A$257),1, COUNTIF(A$4:$A71, 'Annex 2 Designated EHV charges'!$A$11:$A$257)), 0)),"")</f>
        <v>536</v>
      </c>
      <c r="B72" s="96">
        <f>IF($A72="","",VLOOKUP($A72,'Annex 2 Designated EHV charges'!$A:$O,2,0))</f>
        <v>536</v>
      </c>
      <c r="C72" s="97" t="str">
        <f>IF($A72="","",VLOOKUP($A72,'Annex 2 Designated EHV charges'!$A:$O,3,0))</f>
        <v>2199989353701_x000D_
2199989353710</v>
      </c>
      <c r="D72" s="96" t="str">
        <f>IF($A72="","",VLOOKUP($A72,'Annex 2 Designated EHV charges'!$A:$O,7,0))</f>
        <v>Dow Corning</v>
      </c>
      <c r="E72" s="101" t="str">
        <f>IFERROR(IF(VLOOKUP($A72,'Annex 2 Designated EHV charges'!$A:$O,9,FALSE)=0,"",VLOOKUP($A72,'Annex 2 Designated EHV charges'!$A:$O,9,FALSE)),"")</f>
        <v/>
      </c>
      <c r="F72" s="102">
        <f>IFERROR(IF(VLOOKUP($A72,'Annex 2 Designated EHV charges'!$A:$O,10,FALSE)=0,"",VLOOKUP($A72,'Annex 2 Designated EHV charges'!$A:$O,10,FALSE)),"")</f>
        <v>40276.800000000003</v>
      </c>
      <c r="G72" s="103">
        <f>IFERROR(IF(VLOOKUP($A72,'Annex 2 Designated EHV charges'!$A:$O,11,FALSE)=0,"",VLOOKUP($A72,'Annex 2 Designated EHV charges'!$A:$O,11,FALSE)),"")</f>
        <v>5.23</v>
      </c>
      <c r="H72" s="103">
        <f>IFERROR(IF(VLOOKUP($A72,'Annex 2 Designated EHV charges'!$A:$O,12,FALSE)=0,"",VLOOKUP($A72,'Annex 2 Designated EHV charges'!$A:$O,12,FALSE)),"")</f>
        <v>5.23</v>
      </c>
    </row>
    <row r="73" spans="1:8" x14ac:dyDescent="0.2">
      <c r="A73" s="96">
        <f t="array" ref="A73">IFERROR(INDEX('Annex 2 Designated EHV charges'!$A$11:$A$257, MATCH(0, IF(ISBLANK('Annex 2 Designated EHV charges'!$A$11:$A$257),1, COUNTIF(A$4:$A72, 'Annex 2 Designated EHV charges'!$A$11:$A$257)), 0)),"")</f>
        <v>538</v>
      </c>
      <c r="B73" s="96">
        <f>IF($A73="","",VLOOKUP($A73,'Annex 2 Designated EHV charges'!$A:$O,2,0))</f>
        <v>538</v>
      </c>
      <c r="C73" s="97">
        <f>IF($A73="","",VLOOKUP($A73,'Annex 2 Designated EHV charges'!$A:$O,3,0))</f>
        <v>2198765295402</v>
      </c>
      <c r="D73" s="96" t="str">
        <f>IF($A73="","",VLOOKUP($A73,'Annex 2 Designated EHV charges'!$A:$O,7,0))</f>
        <v>DCWW Rover Way</v>
      </c>
      <c r="E73" s="101">
        <f>IFERROR(IF(VLOOKUP($A73,'Annex 2 Designated EHV charges'!$A:$O,9,FALSE)=0,"",VLOOKUP($A73,'Annex 2 Designated EHV charges'!$A:$O,9,FALSE)),"")</f>
        <v>0.46899999999999997</v>
      </c>
      <c r="F73" s="102">
        <f>IFERROR(IF(VLOOKUP($A73,'Annex 2 Designated EHV charges'!$A:$O,10,FALSE)=0,"",VLOOKUP($A73,'Annex 2 Designated EHV charges'!$A:$O,10,FALSE)),"")</f>
        <v>17245.68</v>
      </c>
      <c r="G73" s="103">
        <f>IFERROR(IF(VLOOKUP($A73,'Annex 2 Designated EHV charges'!$A:$O,11,FALSE)=0,"",VLOOKUP($A73,'Annex 2 Designated EHV charges'!$A:$O,11,FALSE)),"")</f>
        <v>3.04</v>
      </c>
      <c r="H73" s="103">
        <f>IFERROR(IF(VLOOKUP($A73,'Annex 2 Designated EHV charges'!$A:$O,12,FALSE)=0,"",VLOOKUP($A73,'Annex 2 Designated EHV charges'!$A:$O,12,FALSE)),"")</f>
        <v>3.04</v>
      </c>
    </row>
    <row r="74" spans="1:8" x14ac:dyDescent="0.2">
      <c r="A74" s="96">
        <f t="array" ref="A74">IFERROR(INDEX('Annex 2 Designated EHV charges'!$A$11:$A$257, MATCH(0, IF(ISBLANK('Annex 2 Designated EHV charges'!$A$11:$A$257),1, COUNTIF(A$4:$A73, 'Annex 2 Designated EHV charges'!$A$11:$A$257)), 0)),"")</f>
        <v>539</v>
      </c>
      <c r="B74" s="96">
        <f>IF($A74="","",VLOOKUP($A74,'Annex 2 Designated EHV charges'!$A:$O,2,0))</f>
        <v>539</v>
      </c>
      <c r="C74" s="97">
        <f>IF($A74="","",VLOOKUP($A74,'Annex 2 Designated EHV charges'!$A:$O,3,0))</f>
        <v>2100040302060</v>
      </c>
      <c r="D74" s="96" t="str">
        <f>IF($A74="","",VLOOKUP($A74,'Annex 2 Designated EHV charges'!$A:$O,7,0))</f>
        <v>Simms metals</v>
      </c>
      <c r="E74" s="101" t="str">
        <f>IFERROR(IF(VLOOKUP($A74,'Annex 2 Designated EHV charges'!$A:$O,9,FALSE)=0,"",VLOOKUP($A74,'Annex 2 Designated EHV charges'!$A:$O,9,FALSE)),"")</f>
        <v/>
      </c>
      <c r="F74" s="102">
        <f>IFERROR(IF(VLOOKUP($A74,'Annex 2 Designated EHV charges'!$A:$O,10,FALSE)=0,"",VLOOKUP($A74,'Annex 2 Designated EHV charges'!$A:$O,10,FALSE)),"")</f>
        <v>2961.88</v>
      </c>
      <c r="G74" s="103">
        <f>IFERROR(IF(VLOOKUP($A74,'Annex 2 Designated EHV charges'!$A:$O,11,FALSE)=0,"",VLOOKUP($A74,'Annex 2 Designated EHV charges'!$A:$O,11,FALSE)),"")</f>
        <v>2.25</v>
      </c>
      <c r="H74" s="103">
        <f>IFERROR(IF(VLOOKUP($A74,'Annex 2 Designated EHV charges'!$A:$O,12,FALSE)=0,"",VLOOKUP($A74,'Annex 2 Designated EHV charges'!$A:$O,12,FALSE)),"")</f>
        <v>2.25</v>
      </c>
    </row>
    <row r="75" spans="1:8" ht="25.5" x14ac:dyDescent="0.2">
      <c r="A75" s="96">
        <f t="array" ref="A75">IFERROR(INDEX('Annex 2 Designated EHV charges'!$A$11:$A$257, MATCH(0, IF(ISBLANK('Annex 2 Designated EHV charges'!$A$11:$A$257),1, COUNTIF(A$4:$A74, 'Annex 2 Designated EHV charges'!$A$11:$A$257)), 0)),"")</f>
        <v>541</v>
      </c>
      <c r="B75" s="96">
        <f>IF($A75="","",VLOOKUP($A75,'Annex 2 Designated EHV charges'!$A:$O,2,0))</f>
        <v>541</v>
      </c>
      <c r="C75" s="97" t="str">
        <f>IF($A75="","",VLOOKUP($A75,'Annex 2 Designated EHV charges'!$A:$O,3,0))</f>
        <v>2100040752410_x000D_
2100040752420</v>
      </c>
      <c r="D75" s="96" t="str">
        <f>IF($A75="","",VLOOKUP($A75,'Annex 2 Designated EHV charges'!$A:$O,7,0))</f>
        <v>Milford Energy</v>
      </c>
      <c r="E75" s="101">
        <f>IFERROR(IF(VLOOKUP($A75,'Annex 2 Designated EHV charges'!$A:$O,9,FALSE)=0,"",VLOOKUP($A75,'Annex 2 Designated EHV charges'!$A:$O,9,FALSE)),"")</f>
        <v>3.1240000000000001</v>
      </c>
      <c r="F75" s="102">
        <f>IFERROR(IF(VLOOKUP($A75,'Annex 2 Designated EHV charges'!$A:$O,10,FALSE)=0,"",VLOOKUP($A75,'Annex 2 Designated EHV charges'!$A:$O,10,FALSE)),"")</f>
        <v>93486.69</v>
      </c>
      <c r="G75" s="103">
        <f>IFERROR(IF(VLOOKUP($A75,'Annex 2 Designated EHV charges'!$A:$O,11,FALSE)=0,"",VLOOKUP($A75,'Annex 2 Designated EHV charges'!$A:$O,11,FALSE)),"")</f>
        <v>3.35</v>
      </c>
      <c r="H75" s="103">
        <f>IFERROR(IF(VLOOKUP($A75,'Annex 2 Designated EHV charges'!$A:$O,12,FALSE)=0,"",VLOOKUP($A75,'Annex 2 Designated EHV charges'!$A:$O,12,FALSE)),"")</f>
        <v>3.35</v>
      </c>
    </row>
    <row r="76" spans="1:8" ht="25.5" x14ac:dyDescent="0.2">
      <c r="A76" s="96">
        <f t="array" ref="A76">IFERROR(INDEX('Annex 2 Designated EHV charges'!$A$11:$A$257, MATCH(0, IF(ISBLANK('Annex 2 Designated EHV charges'!$A$11:$A$257),1, COUNTIF(A$4:$A75, 'Annex 2 Designated EHV charges'!$A$11:$A$257)), 0)),"")</f>
        <v>542</v>
      </c>
      <c r="B76" s="96">
        <f>IF($A76="","",VLOOKUP($A76,'Annex 2 Designated EHV charges'!$A:$O,2,0))</f>
        <v>542</v>
      </c>
      <c r="C76" s="97" t="str">
        <f>IF($A76="","",VLOOKUP($A76,'Annex 2 Designated EHV charges'!$A:$O,3,0))</f>
        <v>2100040636538_x000D_
2100040653932</v>
      </c>
      <c r="D76" s="96" t="str">
        <f>IF($A76="","",VLOOKUP($A76,'Annex 2 Designated EHV charges'!$A:$O,7,0))</f>
        <v>South Hook</v>
      </c>
      <c r="E76" s="101">
        <f>IFERROR(IF(VLOOKUP($A76,'Annex 2 Designated EHV charges'!$A:$O,9,FALSE)=0,"",VLOOKUP($A76,'Annex 2 Designated EHV charges'!$A:$O,9,FALSE)),"")</f>
        <v>3.948</v>
      </c>
      <c r="F76" s="102">
        <f>IFERROR(IF(VLOOKUP($A76,'Annex 2 Designated EHV charges'!$A:$O,10,FALSE)=0,"",VLOOKUP($A76,'Annex 2 Designated EHV charges'!$A:$O,10,FALSE)),"")</f>
        <v>122111.37</v>
      </c>
      <c r="G76" s="103">
        <f>IFERROR(IF(VLOOKUP($A76,'Annex 2 Designated EHV charges'!$A:$O,11,FALSE)=0,"",VLOOKUP($A76,'Annex 2 Designated EHV charges'!$A:$O,11,FALSE)),"")</f>
        <v>3.87</v>
      </c>
      <c r="H76" s="103">
        <f>IFERROR(IF(VLOOKUP($A76,'Annex 2 Designated EHV charges'!$A:$O,12,FALSE)=0,"",VLOOKUP($A76,'Annex 2 Designated EHV charges'!$A:$O,12,FALSE)),"")</f>
        <v>3.87</v>
      </c>
    </row>
    <row r="77" spans="1:8" ht="38.25" x14ac:dyDescent="0.2">
      <c r="A77" s="96">
        <f t="array" ref="A77">IFERROR(INDEX('Annex 2 Designated EHV charges'!$A$11:$A$257, MATCH(0, IF(ISBLANK('Annex 2 Designated EHV charges'!$A$11:$A$257),1, COUNTIF(A$4:$A76, 'Annex 2 Designated EHV charges'!$A$11:$A$257)), 0)),"")</f>
        <v>545</v>
      </c>
      <c r="B77" s="96">
        <f>IF($A77="","",VLOOKUP($A77,'Annex 2 Designated EHV charges'!$A:$O,2,0))</f>
        <v>545</v>
      </c>
      <c r="C77" s="97" t="str">
        <f>IF($A77="","",VLOOKUP($A77,'Annex 2 Designated EHV charges'!$A:$O,3,0))</f>
        <v>2100040769015_x000D_
2100040769033_x000D_
2100040769042</v>
      </c>
      <c r="D77" s="96" t="str">
        <f>IF($A77="","",VLOOKUP($A77,'Annex 2 Designated EHV charges'!$A:$O,7,0))</f>
        <v>Felindre</v>
      </c>
      <c r="E77" s="101" t="str">
        <f>IFERROR(IF(VLOOKUP($A77,'Annex 2 Designated EHV charges'!$A:$O,9,FALSE)=0,"",VLOOKUP($A77,'Annex 2 Designated EHV charges'!$A:$O,9,FALSE)),"")</f>
        <v/>
      </c>
      <c r="F77" s="102">
        <f>IFERROR(IF(VLOOKUP($A77,'Annex 2 Designated EHV charges'!$A:$O,10,FALSE)=0,"",VLOOKUP($A77,'Annex 2 Designated EHV charges'!$A:$O,10,FALSE)),"")</f>
        <v>100879.98</v>
      </c>
      <c r="G77" s="103">
        <f>IFERROR(IF(VLOOKUP($A77,'Annex 2 Designated EHV charges'!$A:$O,11,FALSE)=0,"",VLOOKUP($A77,'Annex 2 Designated EHV charges'!$A:$O,11,FALSE)),"")</f>
        <v>1.22</v>
      </c>
      <c r="H77" s="103">
        <f>IFERROR(IF(VLOOKUP($A77,'Annex 2 Designated EHV charges'!$A:$O,12,FALSE)=0,"",VLOOKUP($A77,'Annex 2 Designated EHV charges'!$A:$O,12,FALSE)),"")</f>
        <v>1.22</v>
      </c>
    </row>
    <row r="78" spans="1:8" ht="25.5" x14ac:dyDescent="0.2">
      <c r="A78" s="96">
        <f t="array" ref="A78">IFERROR(INDEX('Annex 2 Designated EHV charges'!$A$11:$A$257, MATCH(0, IF(ISBLANK('Annex 2 Designated EHV charges'!$A$11:$A$257),1, COUNTIF(A$4:$A77, 'Annex 2 Designated EHV charges'!$A$11:$A$257)), 0)),"")</f>
        <v>546</v>
      </c>
      <c r="B78" s="96">
        <f>IF($A78="","",VLOOKUP($A78,'Annex 2 Designated EHV charges'!$A:$O,2,0))</f>
        <v>546</v>
      </c>
      <c r="C78" s="97" t="str">
        <f>IF($A78="","",VLOOKUP($A78,'Annex 2 Designated EHV charges'!$A:$O,3,0))</f>
        <v>2100040781360_x000D_
2100040781379</v>
      </c>
      <c r="D78" s="96" t="str">
        <f>IF($A78="","",VLOOKUP($A78,'Annex 2 Designated EHV charges'!$A:$O,7,0))</f>
        <v>Timet</v>
      </c>
      <c r="E78" s="101" t="str">
        <f>IFERROR(IF(VLOOKUP($A78,'Annex 2 Designated EHV charges'!$A:$O,9,FALSE)=0,"",VLOOKUP($A78,'Annex 2 Designated EHV charges'!$A:$O,9,FALSE)),"")</f>
        <v/>
      </c>
      <c r="F78" s="102">
        <f>IFERROR(IF(VLOOKUP($A78,'Annex 2 Designated EHV charges'!$A:$O,10,FALSE)=0,"",VLOOKUP($A78,'Annex 2 Designated EHV charges'!$A:$O,10,FALSE)),"")</f>
        <v>17889.28</v>
      </c>
      <c r="G78" s="103">
        <f>IFERROR(IF(VLOOKUP($A78,'Annex 2 Designated EHV charges'!$A:$O,11,FALSE)=0,"",VLOOKUP($A78,'Annex 2 Designated EHV charges'!$A:$O,11,FALSE)),"")</f>
        <v>2.38</v>
      </c>
      <c r="H78" s="103">
        <f>IFERROR(IF(VLOOKUP($A78,'Annex 2 Designated EHV charges'!$A:$O,12,FALSE)=0,"",VLOOKUP($A78,'Annex 2 Designated EHV charges'!$A:$O,12,FALSE)),"")</f>
        <v>2.38</v>
      </c>
    </row>
    <row r="79" spans="1:8" x14ac:dyDescent="0.2">
      <c r="A79" s="96">
        <f t="array" ref="A79">IFERROR(INDEX('Annex 2 Designated EHV charges'!$A$11:$A$257, MATCH(0, IF(ISBLANK('Annex 2 Designated EHV charges'!$A$11:$A$257),1, COUNTIF(A$4:$A78, 'Annex 2 Designated EHV charges'!$A$11:$A$257)), 0)),"")</f>
        <v>547</v>
      </c>
      <c r="B79" s="96">
        <f>IF($A79="","",VLOOKUP($A79,'Annex 2 Designated EHV charges'!$A:$O,2,0))</f>
        <v>547</v>
      </c>
      <c r="C79" s="97">
        <f>IF($A79="","",VLOOKUP($A79,'Annex 2 Designated EHV charges'!$A:$O,3,0))</f>
        <v>2100040495610</v>
      </c>
      <c r="D79" s="96" t="str">
        <f>IF($A79="","",VLOOKUP($A79,'Annex 2 Designated EHV charges'!$A:$O,7,0))</f>
        <v>Blaen Cregan</v>
      </c>
      <c r="E79" s="101" t="str">
        <f>IFERROR(IF(VLOOKUP($A79,'Annex 2 Designated EHV charges'!$A:$O,9,FALSE)=0,"",VLOOKUP($A79,'Annex 2 Designated EHV charges'!$A:$O,9,FALSE)),"")</f>
        <v/>
      </c>
      <c r="F79" s="102">
        <f>IFERROR(IF(VLOOKUP($A79,'Annex 2 Designated EHV charges'!$A:$O,10,FALSE)=0,"",VLOOKUP($A79,'Annex 2 Designated EHV charges'!$A:$O,10,FALSE)),"")</f>
        <v>3.55</v>
      </c>
      <c r="G79" s="103">
        <f>IFERROR(IF(VLOOKUP($A79,'Annex 2 Designated EHV charges'!$A:$O,11,FALSE)=0,"",VLOOKUP($A79,'Annex 2 Designated EHV charges'!$A:$O,11,FALSE)),"")</f>
        <v>3.13</v>
      </c>
      <c r="H79" s="103">
        <f>IFERROR(IF(VLOOKUP($A79,'Annex 2 Designated EHV charges'!$A:$O,12,FALSE)=0,"",VLOOKUP($A79,'Annex 2 Designated EHV charges'!$A:$O,12,FALSE)),"")</f>
        <v>3.13</v>
      </c>
    </row>
    <row r="80" spans="1:8" x14ac:dyDescent="0.2">
      <c r="A80" s="96">
        <f t="array" ref="A80">IFERROR(INDEX('Annex 2 Designated EHV charges'!$A$11:$A$257, MATCH(0, IF(ISBLANK('Annex 2 Designated EHV charges'!$A$11:$A$257),1, COUNTIF(A$4:$A79, 'Annex 2 Designated EHV charges'!$A$11:$A$257)), 0)),"")</f>
        <v>548</v>
      </c>
      <c r="B80" s="96">
        <f>IF($A80="","",VLOOKUP($A80,'Annex 2 Designated EHV charges'!$A:$O,2,0))</f>
        <v>548</v>
      </c>
      <c r="C80" s="97">
        <f>IF($A80="","",VLOOKUP($A80,'Annex 2 Designated EHV charges'!$A:$O,3,0))</f>
        <v>2100040878007</v>
      </c>
      <c r="D80" s="96" t="str">
        <f>IF($A80="","",VLOOKUP($A80,'Annex 2 Designated EHV charges'!$A:$O,7,0))</f>
        <v>Blaengwen Wind Farm</v>
      </c>
      <c r="E80" s="101">
        <f>IFERROR(IF(VLOOKUP($A80,'Annex 2 Designated EHV charges'!$A:$O,9,FALSE)=0,"",VLOOKUP($A80,'Annex 2 Designated EHV charges'!$A:$O,9,FALSE)),"")</f>
        <v>0.71899999999999997</v>
      </c>
      <c r="F80" s="102">
        <f>IFERROR(IF(VLOOKUP($A80,'Annex 2 Designated EHV charges'!$A:$O,10,FALSE)=0,"",VLOOKUP($A80,'Annex 2 Designated EHV charges'!$A:$O,10,FALSE)),"")</f>
        <v>726.89</v>
      </c>
      <c r="G80" s="103">
        <f>IFERROR(IF(VLOOKUP($A80,'Annex 2 Designated EHV charges'!$A:$O,11,FALSE)=0,"",VLOOKUP($A80,'Annex 2 Designated EHV charges'!$A:$O,11,FALSE)),"")</f>
        <v>3.55</v>
      </c>
      <c r="H80" s="103">
        <f>IFERROR(IF(VLOOKUP($A80,'Annex 2 Designated EHV charges'!$A:$O,12,FALSE)=0,"",VLOOKUP($A80,'Annex 2 Designated EHV charges'!$A:$O,12,FALSE)),"")</f>
        <v>3.55</v>
      </c>
    </row>
    <row r="81" spans="1:8" ht="25.5" x14ac:dyDescent="0.2">
      <c r="A81" s="96">
        <f t="array" ref="A81">IFERROR(INDEX('Annex 2 Designated EHV charges'!$A$11:$A$257, MATCH(0, IF(ISBLANK('Annex 2 Designated EHV charges'!$A$11:$A$257),1, COUNTIF(A$4:$A80, 'Annex 2 Designated EHV charges'!$A$11:$A$257)), 0)),"")</f>
        <v>549</v>
      </c>
      <c r="B81" s="96">
        <f>IF($A81="","",VLOOKUP($A81,'Annex 2 Designated EHV charges'!$A:$O,2,0))</f>
        <v>549</v>
      </c>
      <c r="C81" s="97" t="str">
        <f>IF($A81="","",VLOOKUP($A81,'Annex 2 Designated EHV charges'!$A:$O,3,0))</f>
        <v>2100041471220_x000D_
2199989639264</v>
      </c>
      <c r="D81" s="96" t="str">
        <f>IF($A81="","",VLOOKUP($A81,'Annex 2 Designated EHV charges'!$A:$O,7,0))</f>
        <v>Bryn Titli Wind Farm</v>
      </c>
      <c r="E81" s="101">
        <f>IFERROR(IF(VLOOKUP($A81,'Annex 2 Designated EHV charges'!$A:$O,9,FALSE)=0,"",VLOOKUP($A81,'Annex 2 Designated EHV charges'!$A:$O,9,FALSE)),"")</f>
        <v>2.569</v>
      </c>
      <c r="F81" s="102">
        <f>IFERROR(IF(VLOOKUP($A81,'Annex 2 Designated EHV charges'!$A:$O,10,FALSE)=0,"",VLOOKUP($A81,'Annex 2 Designated EHV charges'!$A:$O,10,FALSE)),"")</f>
        <v>26.09</v>
      </c>
      <c r="G81" s="103">
        <f>IFERROR(IF(VLOOKUP($A81,'Annex 2 Designated EHV charges'!$A:$O,11,FALSE)=0,"",VLOOKUP($A81,'Annex 2 Designated EHV charges'!$A:$O,11,FALSE)),"")</f>
        <v>3.59</v>
      </c>
      <c r="H81" s="103">
        <f>IFERROR(IF(VLOOKUP($A81,'Annex 2 Designated EHV charges'!$A:$O,12,FALSE)=0,"",VLOOKUP($A81,'Annex 2 Designated EHV charges'!$A:$O,12,FALSE)),"")</f>
        <v>3.59</v>
      </c>
    </row>
    <row r="82" spans="1:8" x14ac:dyDescent="0.2">
      <c r="A82" s="96">
        <f t="array" ref="A82">IFERROR(INDEX('Annex 2 Designated EHV charges'!$A$11:$A$257, MATCH(0, IF(ISBLANK('Annex 2 Designated EHV charges'!$A$11:$A$257),1, COUNTIF(A$4:$A81, 'Annex 2 Designated EHV charges'!$A$11:$A$257)), 0)),"")</f>
        <v>571</v>
      </c>
      <c r="B82" s="96">
        <f>IF($A82="","",VLOOKUP($A82,'Annex 2 Designated EHV charges'!$A:$O,2,0))</f>
        <v>571</v>
      </c>
      <c r="C82" s="97">
        <f>IF($A82="","",VLOOKUP($A82,'Annex 2 Designated EHV charges'!$A:$O,3,0))</f>
        <v>2100040067538</v>
      </c>
      <c r="D82" s="96" t="str">
        <f>IF($A82="","",VLOOKUP($A82,'Annex 2 Designated EHV charges'!$A:$O,7,0))</f>
        <v>Crymlin Burrows</v>
      </c>
      <c r="E82" s="101">
        <f>IFERROR(IF(VLOOKUP($A82,'Annex 2 Designated EHV charges'!$A:$O,9,FALSE)=0,"",VLOOKUP($A82,'Annex 2 Designated EHV charges'!$A:$O,9,FALSE)),"")</f>
        <v>0.192</v>
      </c>
      <c r="F82" s="102">
        <f>IFERROR(IF(VLOOKUP($A82,'Annex 2 Designated EHV charges'!$A:$O,10,FALSE)=0,"",VLOOKUP($A82,'Annex 2 Designated EHV charges'!$A:$O,10,FALSE)),"")</f>
        <v>2022.3</v>
      </c>
      <c r="G82" s="103">
        <f>IFERROR(IF(VLOOKUP($A82,'Annex 2 Designated EHV charges'!$A:$O,11,FALSE)=0,"",VLOOKUP($A82,'Annex 2 Designated EHV charges'!$A:$O,11,FALSE)),"")</f>
        <v>1.58</v>
      </c>
      <c r="H82" s="103">
        <f>IFERROR(IF(VLOOKUP($A82,'Annex 2 Designated EHV charges'!$A:$O,12,FALSE)=0,"",VLOOKUP($A82,'Annex 2 Designated EHV charges'!$A:$O,12,FALSE)),"")</f>
        <v>1.58</v>
      </c>
    </row>
    <row r="83" spans="1:8" x14ac:dyDescent="0.2">
      <c r="A83" s="96">
        <f t="array" ref="A83">IFERROR(INDEX('Annex 2 Designated EHV charges'!$A$11:$A$257, MATCH(0, IF(ISBLANK('Annex 2 Designated EHV charges'!$A$11:$A$257),1, COUNTIF(A$4:$A82, 'Annex 2 Designated EHV charges'!$A$11:$A$257)), 0)),"")</f>
        <v>572</v>
      </c>
      <c r="B83" s="96">
        <f>IF($A83="","",VLOOKUP($A83,'Annex 2 Designated EHV charges'!$A:$O,2,0))</f>
        <v>572</v>
      </c>
      <c r="C83" s="97">
        <f>IF($A83="","",VLOOKUP($A83,'Annex 2 Designated EHV charges'!$A:$O,3,0))</f>
        <v>2199989635669</v>
      </c>
      <c r="D83" s="96" t="str">
        <f>IF($A83="","",VLOOKUP($A83,'Annex 2 Designated EHV charges'!$A:$O,7,0))</f>
        <v>Dyffryn Brodyn Wind Farm</v>
      </c>
      <c r="E83" s="101">
        <f>IFERROR(IF(VLOOKUP($A83,'Annex 2 Designated EHV charges'!$A:$O,9,FALSE)=0,"",VLOOKUP($A83,'Annex 2 Designated EHV charges'!$A:$O,9,FALSE)),"")</f>
        <v>3.8</v>
      </c>
      <c r="F83" s="102">
        <f>IFERROR(IF(VLOOKUP($A83,'Annex 2 Designated EHV charges'!$A:$O,10,FALSE)=0,"",VLOOKUP($A83,'Annex 2 Designated EHV charges'!$A:$O,10,FALSE)),"")</f>
        <v>10.029999999999999</v>
      </c>
      <c r="G83" s="103">
        <f>IFERROR(IF(VLOOKUP($A83,'Annex 2 Designated EHV charges'!$A:$O,11,FALSE)=0,"",VLOOKUP($A83,'Annex 2 Designated EHV charges'!$A:$O,11,FALSE)),"")</f>
        <v>2.54</v>
      </c>
      <c r="H83" s="103">
        <f>IFERROR(IF(VLOOKUP($A83,'Annex 2 Designated EHV charges'!$A:$O,12,FALSE)=0,"",VLOOKUP($A83,'Annex 2 Designated EHV charges'!$A:$O,12,FALSE)),"")</f>
        <v>2.54</v>
      </c>
    </row>
    <row r="84" spans="1:8" x14ac:dyDescent="0.2">
      <c r="A84" s="96">
        <f t="array" ref="A84">IFERROR(INDEX('Annex 2 Designated EHV charges'!$A$11:$A$257, MATCH(0, IF(ISBLANK('Annex 2 Designated EHV charges'!$A$11:$A$257),1, COUNTIF(A$4:$A83, 'Annex 2 Designated EHV charges'!$A$11:$A$257)), 0)),"")</f>
        <v>574</v>
      </c>
      <c r="B84" s="96">
        <f>IF($A84="","",VLOOKUP($A84,'Annex 2 Designated EHV charges'!$A:$O,2,0))</f>
        <v>574</v>
      </c>
      <c r="C84" s="97">
        <f>IF($A84="","",VLOOKUP($A84,'Annex 2 Designated EHV charges'!$A:$O,3,0))</f>
        <v>2199989614809</v>
      </c>
      <c r="D84" s="96" t="str">
        <f>IF($A84="","",VLOOKUP($A84,'Annex 2 Designated EHV charges'!$A:$O,7,0))</f>
        <v>Llyn Brianne</v>
      </c>
      <c r="E84" s="101">
        <f>IFERROR(IF(VLOOKUP($A84,'Annex 2 Designated EHV charges'!$A:$O,9,FALSE)=0,"",VLOOKUP($A84,'Annex 2 Designated EHV charges'!$A:$O,9,FALSE)),"")</f>
        <v>3.2719999999999998</v>
      </c>
      <c r="F84" s="102">
        <f>IFERROR(IF(VLOOKUP($A84,'Annex 2 Designated EHV charges'!$A:$O,10,FALSE)=0,"",VLOOKUP($A84,'Annex 2 Designated EHV charges'!$A:$O,10,FALSE)),"")</f>
        <v>88.6</v>
      </c>
      <c r="G84" s="103">
        <f>IFERROR(IF(VLOOKUP($A84,'Annex 2 Designated EHV charges'!$A:$O,11,FALSE)=0,"",VLOOKUP($A84,'Annex 2 Designated EHV charges'!$A:$O,11,FALSE)),"")</f>
        <v>3.79</v>
      </c>
      <c r="H84" s="103">
        <f>IFERROR(IF(VLOOKUP($A84,'Annex 2 Designated EHV charges'!$A:$O,12,FALSE)=0,"",VLOOKUP($A84,'Annex 2 Designated EHV charges'!$A:$O,12,FALSE)),"")</f>
        <v>3.79</v>
      </c>
    </row>
    <row r="85" spans="1:8" x14ac:dyDescent="0.2">
      <c r="A85" s="96">
        <f t="array" ref="A85">IFERROR(INDEX('Annex 2 Designated EHV charges'!$A$11:$A$257, MATCH(0, IF(ISBLANK('Annex 2 Designated EHV charges'!$A$11:$A$257),1, COUNTIF(A$4:$A84, 'Annex 2 Designated EHV charges'!$A$11:$A$257)), 0)),"")</f>
        <v>575</v>
      </c>
      <c r="B85" s="96">
        <f>IF($A85="","",VLOOKUP($A85,'Annex 2 Designated EHV charges'!$A:$O,2,0))</f>
        <v>575</v>
      </c>
      <c r="C85" s="97">
        <f>IF($A85="","",VLOOKUP($A85,'Annex 2 Designated EHV charges'!$A:$O,3,0))</f>
        <v>2100041079171</v>
      </c>
      <c r="D85" s="96" t="str">
        <f>IF($A85="","",VLOOKUP($A85,'Annex 2 Designated EHV charges'!$A:$O,7,0))</f>
        <v>Maerdy</v>
      </c>
      <c r="E85" s="101">
        <f>IFERROR(IF(VLOOKUP($A85,'Annex 2 Designated EHV charges'!$A:$O,9,FALSE)=0,"",VLOOKUP($A85,'Annex 2 Designated EHV charges'!$A:$O,9,FALSE)),"")</f>
        <v>3.5000000000000003E-2</v>
      </c>
      <c r="F85" s="102">
        <f>IFERROR(IF(VLOOKUP($A85,'Annex 2 Designated EHV charges'!$A:$O,10,FALSE)=0,"",VLOOKUP($A85,'Annex 2 Designated EHV charges'!$A:$O,10,FALSE)),"")</f>
        <v>38.18</v>
      </c>
      <c r="G85" s="103">
        <f>IFERROR(IF(VLOOKUP($A85,'Annex 2 Designated EHV charges'!$A:$O,11,FALSE)=0,"",VLOOKUP($A85,'Annex 2 Designated EHV charges'!$A:$O,11,FALSE)),"")</f>
        <v>1.49</v>
      </c>
      <c r="H85" s="103">
        <f>IFERROR(IF(VLOOKUP($A85,'Annex 2 Designated EHV charges'!$A:$O,12,FALSE)=0,"",VLOOKUP($A85,'Annex 2 Designated EHV charges'!$A:$O,12,FALSE)),"")</f>
        <v>1.49</v>
      </c>
    </row>
    <row r="86" spans="1:8" x14ac:dyDescent="0.2">
      <c r="A86" s="96">
        <f t="array" ref="A86">IFERROR(INDEX('Annex 2 Designated EHV charges'!$A$11:$A$257, MATCH(0, IF(ISBLANK('Annex 2 Designated EHV charges'!$A$11:$A$257),1, COUNTIF(A$4:$A85, 'Annex 2 Designated EHV charges'!$A$11:$A$257)), 0)),"")</f>
        <v>576</v>
      </c>
      <c r="B86" s="96">
        <f>IF($A86="","",VLOOKUP($A86,'Annex 2 Designated EHV charges'!$A:$O,2,0))</f>
        <v>576</v>
      </c>
      <c r="C86" s="97">
        <f>IF($A86="","",VLOOKUP($A86,'Annex 2 Designated EHV charges'!$A:$O,3,0))</f>
        <v>2100041416441</v>
      </c>
      <c r="D86" s="96" t="str">
        <f>IF($A86="","",VLOOKUP($A86,'Annex 2 Designated EHV charges'!$A:$O,7,0))</f>
        <v>HIRWAUN GE 33kV GEN</v>
      </c>
      <c r="E86" s="101">
        <f>IFERROR(IF(VLOOKUP($A86,'Annex 2 Designated EHV charges'!$A:$O,9,FALSE)=0,"",VLOOKUP($A86,'Annex 2 Designated EHV charges'!$A:$O,9,FALSE)),"")</f>
        <v>1.9E-2</v>
      </c>
      <c r="F86" s="102">
        <f>IFERROR(IF(VLOOKUP($A86,'Annex 2 Designated EHV charges'!$A:$O,10,FALSE)=0,"",VLOOKUP($A86,'Annex 2 Designated EHV charges'!$A:$O,10,FALSE)),"")</f>
        <v>1776.42</v>
      </c>
      <c r="G86" s="103">
        <f>IFERROR(IF(VLOOKUP($A86,'Annex 2 Designated EHV charges'!$A:$O,11,FALSE)=0,"",VLOOKUP($A86,'Annex 2 Designated EHV charges'!$A:$O,11,FALSE)),"")</f>
        <v>1.19</v>
      </c>
      <c r="H86" s="103">
        <f>IFERROR(IF(VLOOKUP($A86,'Annex 2 Designated EHV charges'!$A:$O,12,FALSE)=0,"",VLOOKUP($A86,'Annex 2 Designated EHV charges'!$A:$O,12,FALSE)),"")</f>
        <v>1.19</v>
      </c>
    </row>
    <row r="87" spans="1:8" x14ac:dyDescent="0.2">
      <c r="A87" s="96">
        <f t="array" ref="A87">IFERROR(INDEX('Annex 2 Designated EHV charges'!$A$11:$A$257, MATCH(0, IF(ISBLANK('Annex 2 Designated EHV charges'!$A$11:$A$257),1, COUNTIF(A$4:$A86, 'Annex 2 Designated EHV charges'!$A$11:$A$257)), 0)),"")</f>
        <v>577</v>
      </c>
      <c r="B87" s="96">
        <f>IF($A87="","",VLOOKUP($A87,'Annex 2 Designated EHV charges'!$A:$O,2,0))</f>
        <v>577</v>
      </c>
      <c r="C87" s="97">
        <f>IF($A87="","",VLOOKUP($A87,'Annex 2 Designated EHV charges'!$A:$O,3,0))</f>
        <v>2100040719992</v>
      </c>
      <c r="D87" s="96" t="str">
        <f>IF($A87="","",VLOOKUP($A87,'Annex 2 Designated EHV charges'!$A:$O,7,0))</f>
        <v>Margam Biomass</v>
      </c>
      <c r="E87" s="101" t="str">
        <f>IFERROR(IF(VLOOKUP($A87,'Annex 2 Designated EHV charges'!$A:$O,9,FALSE)=0,"",VLOOKUP($A87,'Annex 2 Designated EHV charges'!$A:$O,9,FALSE)),"")</f>
        <v/>
      </c>
      <c r="F87" s="102">
        <f>IFERROR(IF(VLOOKUP($A87,'Annex 2 Designated EHV charges'!$A:$O,10,FALSE)=0,"",VLOOKUP($A87,'Annex 2 Designated EHV charges'!$A:$O,10,FALSE)),"")</f>
        <v>6383.68</v>
      </c>
      <c r="G87" s="103">
        <f>IFERROR(IF(VLOOKUP($A87,'Annex 2 Designated EHV charges'!$A:$O,11,FALSE)=0,"",VLOOKUP($A87,'Annex 2 Designated EHV charges'!$A:$O,11,FALSE)),"")</f>
        <v>1.1000000000000001</v>
      </c>
      <c r="H87" s="103">
        <f>IFERROR(IF(VLOOKUP($A87,'Annex 2 Designated EHV charges'!$A:$O,12,FALSE)=0,"",VLOOKUP($A87,'Annex 2 Designated EHV charges'!$A:$O,12,FALSE)),"")</f>
        <v>1.1000000000000001</v>
      </c>
    </row>
    <row r="88" spans="1:8" x14ac:dyDescent="0.2">
      <c r="A88" s="96">
        <f t="array" ref="A88">IFERROR(INDEX('Annex 2 Designated EHV charges'!$A$11:$A$257, MATCH(0, IF(ISBLANK('Annex 2 Designated EHV charges'!$A$11:$A$257),1, COUNTIF(A$4:$A87, 'Annex 2 Designated EHV charges'!$A$11:$A$257)), 0)),"")</f>
        <v>579</v>
      </c>
      <c r="B88" s="96">
        <f>IF($A88="","",VLOOKUP($A88,'Annex 2 Designated EHV charges'!$A:$O,2,0))</f>
        <v>579</v>
      </c>
      <c r="C88" s="97">
        <f>IF($A88="","",VLOOKUP($A88,'Annex 2 Designated EHV charges'!$A:$O,3,0))</f>
        <v>2100040485950</v>
      </c>
      <c r="D88" s="96" t="str">
        <f>IF($A88="","",VLOOKUP($A88,'Annex 2 Designated EHV charges'!$A:$O,7,0))</f>
        <v>Pwllfa Gwatkin</v>
      </c>
      <c r="E88" s="101">
        <f>IFERROR(IF(VLOOKUP($A88,'Annex 2 Designated EHV charges'!$A:$O,9,FALSE)=0,"",VLOOKUP($A88,'Annex 2 Designated EHV charges'!$A:$O,9,FALSE)),"")</f>
        <v>1.2E-2</v>
      </c>
      <c r="F88" s="102">
        <f>IFERROR(IF(VLOOKUP($A88,'Annex 2 Designated EHV charges'!$A:$O,10,FALSE)=0,"",VLOOKUP($A88,'Annex 2 Designated EHV charges'!$A:$O,10,FALSE)),"")</f>
        <v>1617.31</v>
      </c>
      <c r="G88" s="103">
        <f>IFERROR(IF(VLOOKUP($A88,'Annex 2 Designated EHV charges'!$A:$O,11,FALSE)=0,"",VLOOKUP($A88,'Annex 2 Designated EHV charges'!$A:$O,11,FALSE)),"")</f>
        <v>1.23</v>
      </c>
      <c r="H88" s="103">
        <f>IFERROR(IF(VLOOKUP($A88,'Annex 2 Designated EHV charges'!$A:$O,12,FALSE)=0,"",VLOOKUP($A88,'Annex 2 Designated EHV charges'!$A:$O,12,FALSE)),"")</f>
        <v>1.23</v>
      </c>
    </row>
    <row r="89" spans="1:8" x14ac:dyDescent="0.2">
      <c r="A89" s="96">
        <f t="array" ref="A89">IFERROR(INDEX('Annex 2 Designated EHV charges'!$A$11:$A$257, MATCH(0, IF(ISBLANK('Annex 2 Designated EHV charges'!$A$11:$A$257),1, COUNTIF(A$4:$A88, 'Annex 2 Designated EHV charges'!$A$11:$A$257)), 0)),"")</f>
        <v>580</v>
      </c>
      <c r="B89" s="96">
        <f>IF($A89="","",VLOOKUP($A89,'Annex 2 Designated EHV charges'!$A:$O,2,0))</f>
        <v>580</v>
      </c>
      <c r="C89" s="97">
        <f>IF($A89="","",VLOOKUP($A89,'Annex 2 Designated EHV charges'!$A:$O,3,0))</f>
        <v>2199989641937</v>
      </c>
      <c r="D89" s="96" t="str">
        <f>IF($A89="","",VLOOKUP($A89,'Annex 2 Designated EHV charges'!$A:$O,7,0))</f>
        <v>Taff Ely Wind Farm</v>
      </c>
      <c r="E89" s="101" t="str">
        <f>IFERROR(IF(VLOOKUP($A89,'Annex 2 Designated EHV charges'!$A:$O,9,FALSE)=0,"",VLOOKUP($A89,'Annex 2 Designated EHV charges'!$A:$O,9,FALSE)),"")</f>
        <v/>
      </c>
      <c r="F89" s="102">
        <f>IFERROR(IF(VLOOKUP($A89,'Annex 2 Designated EHV charges'!$A:$O,10,FALSE)=0,"",VLOOKUP($A89,'Annex 2 Designated EHV charges'!$A:$O,10,FALSE)),"")</f>
        <v>7.9</v>
      </c>
      <c r="G89" s="103">
        <f>IFERROR(IF(VLOOKUP($A89,'Annex 2 Designated EHV charges'!$A:$O,11,FALSE)=0,"",VLOOKUP($A89,'Annex 2 Designated EHV charges'!$A:$O,11,FALSE)),"")</f>
        <v>1.68</v>
      </c>
      <c r="H89" s="103">
        <f>IFERROR(IF(VLOOKUP($A89,'Annex 2 Designated EHV charges'!$A:$O,12,FALSE)=0,"",VLOOKUP($A89,'Annex 2 Designated EHV charges'!$A:$O,12,FALSE)),"")</f>
        <v>1.68</v>
      </c>
    </row>
    <row r="90" spans="1:8" x14ac:dyDescent="0.2">
      <c r="A90" s="96">
        <f t="array" ref="A90">IFERROR(INDEX('Annex 2 Designated EHV charges'!$A$11:$A$257, MATCH(0, IF(ISBLANK('Annex 2 Designated EHV charges'!$A$11:$A$257),1, COUNTIF(A$4:$A89, 'Annex 2 Designated EHV charges'!$A$11:$A$257)), 0)),"")</f>
        <v>581</v>
      </c>
      <c r="B90" s="96">
        <f>IF($A90="","",VLOOKUP($A90,'Annex 2 Designated EHV charges'!$A:$O,2,0))</f>
        <v>581</v>
      </c>
      <c r="C90" s="97">
        <f>IF($A90="","",VLOOKUP($A90,'Annex 2 Designated EHV charges'!$A:$O,3,0))</f>
        <v>2100040609516</v>
      </c>
      <c r="D90" s="96" t="str">
        <f>IF($A90="","",VLOOKUP($A90,'Annex 2 Designated EHV charges'!$A:$O,7,0))</f>
        <v>Trecatti</v>
      </c>
      <c r="E90" s="101">
        <f>IFERROR(IF(VLOOKUP($A90,'Annex 2 Designated EHV charges'!$A:$O,9,FALSE)=0,"",VLOOKUP($A90,'Annex 2 Designated EHV charges'!$A:$O,9,FALSE)),"")</f>
        <v>2.3E-2</v>
      </c>
      <c r="F90" s="102">
        <f>IFERROR(IF(VLOOKUP($A90,'Annex 2 Designated EHV charges'!$A:$O,10,FALSE)=0,"",VLOOKUP($A90,'Annex 2 Designated EHV charges'!$A:$O,10,FALSE)),"")</f>
        <v>1755.37</v>
      </c>
      <c r="G90" s="103">
        <f>IFERROR(IF(VLOOKUP($A90,'Annex 2 Designated EHV charges'!$A:$O,11,FALSE)=0,"",VLOOKUP($A90,'Annex 2 Designated EHV charges'!$A:$O,11,FALSE)),"")</f>
        <v>1.01</v>
      </c>
      <c r="H90" s="103">
        <f>IFERROR(IF(VLOOKUP($A90,'Annex 2 Designated EHV charges'!$A:$O,12,FALSE)=0,"",VLOOKUP($A90,'Annex 2 Designated EHV charges'!$A:$O,12,FALSE)),"")</f>
        <v>1.01</v>
      </c>
    </row>
    <row r="91" spans="1:8" x14ac:dyDescent="0.2">
      <c r="A91" s="96">
        <f t="array" ref="A91">IFERROR(INDEX('Annex 2 Designated EHV charges'!$A$11:$A$257, MATCH(0, IF(ISBLANK('Annex 2 Designated EHV charges'!$A$11:$A$257),1, COUNTIF(A$4:$A90, 'Annex 2 Designated EHV charges'!$A$11:$A$257)), 0)),"")</f>
        <v>582</v>
      </c>
      <c r="B91" s="96">
        <f>IF($A91="","",VLOOKUP($A91,'Annex 2 Designated EHV charges'!$A:$O,2,0))</f>
        <v>582</v>
      </c>
      <c r="C91" s="97">
        <f>IF($A91="","",VLOOKUP($A91,'Annex 2 Designated EHV charges'!$A:$O,3,0))</f>
        <v>2100040694060</v>
      </c>
      <c r="D91" s="96" t="str">
        <f>IF($A91="","",VLOOKUP($A91,'Annex 2 Designated EHV charges'!$A:$O,7,0))</f>
        <v>Withyhedges Landfill</v>
      </c>
      <c r="E91" s="101">
        <f>IFERROR(IF(VLOOKUP($A91,'Annex 2 Designated EHV charges'!$A:$O,9,FALSE)=0,"",VLOOKUP($A91,'Annex 2 Designated EHV charges'!$A:$O,9,FALSE)),"")</f>
        <v>4.3739999999999997</v>
      </c>
      <c r="F91" s="102">
        <f>IFERROR(IF(VLOOKUP($A91,'Annex 2 Designated EHV charges'!$A:$O,10,FALSE)=0,"",VLOOKUP($A91,'Annex 2 Designated EHV charges'!$A:$O,10,FALSE)),"")</f>
        <v>1596.41</v>
      </c>
      <c r="G91" s="103">
        <f>IFERROR(IF(VLOOKUP($A91,'Annex 2 Designated EHV charges'!$A:$O,11,FALSE)=0,"",VLOOKUP($A91,'Annex 2 Designated EHV charges'!$A:$O,11,FALSE)),"")</f>
        <v>6.04</v>
      </c>
      <c r="H91" s="103">
        <f>IFERROR(IF(VLOOKUP($A91,'Annex 2 Designated EHV charges'!$A:$O,12,FALSE)=0,"",VLOOKUP($A91,'Annex 2 Designated EHV charges'!$A:$O,12,FALSE)),"")</f>
        <v>6.04</v>
      </c>
    </row>
    <row r="92" spans="1:8" x14ac:dyDescent="0.2">
      <c r="A92" s="96">
        <f t="array" ref="A92">IFERROR(INDEX('Annex 2 Designated EHV charges'!$A$11:$A$257, MATCH(0, IF(ISBLANK('Annex 2 Designated EHV charges'!$A$11:$A$257),1, COUNTIF(A$4:$A91, 'Annex 2 Designated EHV charges'!$A$11:$A$257)), 0)),"")</f>
        <v>583</v>
      </c>
      <c r="B92" s="96">
        <f>IF($A92="","",VLOOKUP($A92,'Annex 2 Designated EHV charges'!$A:$O,2,0))</f>
        <v>583</v>
      </c>
      <c r="C92" s="97">
        <f>IF($A92="","",VLOOKUP($A92,'Annex 2 Designated EHV charges'!$A:$O,3,0))</f>
        <v>2198765146436</v>
      </c>
      <c r="D92" s="96" t="str">
        <f>IF($A92="","",VLOOKUP($A92,'Annex 2 Designated EHV charges'!$A:$O,7,0))</f>
        <v>Parc Cynog</v>
      </c>
      <c r="E92" s="101">
        <f>IFERROR(IF(VLOOKUP($A92,'Annex 2 Designated EHV charges'!$A:$O,9,FALSE)=0,"",VLOOKUP($A92,'Annex 2 Designated EHV charges'!$A:$O,9,FALSE)),"")</f>
        <v>3.7450000000000001</v>
      </c>
      <c r="F92" s="102">
        <f>IFERROR(IF(VLOOKUP($A92,'Annex 2 Designated EHV charges'!$A:$O,10,FALSE)=0,"",VLOOKUP($A92,'Annex 2 Designated EHV charges'!$A:$O,10,FALSE)),"")</f>
        <v>3.29</v>
      </c>
      <c r="G92" s="103">
        <f>IFERROR(IF(VLOOKUP($A92,'Annex 2 Designated EHV charges'!$A:$O,11,FALSE)=0,"",VLOOKUP($A92,'Annex 2 Designated EHV charges'!$A:$O,11,FALSE)),"")</f>
        <v>2.14</v>
      </c>
      <c r="H92" s="103">
        <f>IFERROR(IF(VLOOKUP($A92,'Annex 2 Designated EHV charges'!$A:$O,12,FALSE)=0,"",VLOOKUP($A92,'Annex 2 Designated EHV charges'!$A:$O,12,FALSE)),"")</f>
        <v>2.14</v>
      </c>
    </row>
    <row r="93" spans="1:8" x14ac:dyDescent="0.2">
      <c r="A93" s="96">
        <f t="array" ref="A93">IFERROR(INDEX('Annex 2 Designated EHV charges'!$A$11:$A$257, MATCH(0, IF(ISBLANK('Annex 2 Designated EHV charges'!$A$11:$A$257),1, COUNTIF(A$4:$A92, 'Annex 2 Designated EHV charges'!$A$11:$A$257)), 0)),"")</f>
        <v>584</v>
      </c>
      <c r="B93" s="96">
        <f>IF($A93="","",VLOOKUP($A93,'Annex 2 Designated EHV charges'!$A:$O,2,0))</f>
        <v>584</v>
      </c>
      <c r="C93" s="97">
        <f>IF($A93="","",VLOOKUP($A93,'Annex 2 Designated EHV charges'!$A:$O,3,0))</f>
        <v>2100040841771</v>
      </c>
      <c r="D93" s="96" t="str">
        <f>IF($A93="","",VLOOKUP($A93,'Annex 2 Designated EHV charges'!$A:$O,7,0))</f>
        <v>Parc Cynog (Pendine)</v>
      </c>
      <c r="E93" s="101">
        <f>IFERROR(IF(VLOOKUP($A93,'Annex 2 Designated EHV charges'!$A:$O,9,FALSE)=0,"",VLOOKUP($A93,'Annex 2 Designated EHV charges'!$A:$O,9,FALSE)),"")</f>
        <v>3.7450000000000001</v>
      </c>
      <c r="F93" s="102">
        <f>IFERROR(IF(VLOOKUP($A93,'Annex 2 Designated EHV charges'!$A:$O,10,FALSE)=0,"",VLOOKUP($A93,'Annex 2 Designated EHV charges'!$A:$O,10,FALSE)),"")</f>
        <v>35.049999999999997</v>
      </c>
      <c r="G93" s="103">
        <f>IFERROR(IF(VLOOKUP($A93,'Annex 2 Designated EHV charges'!$A:$O,11,FALSE)=0,"",VLOOKUP($A93,'Annex 2 Designated EHV charges'!$A:$O,11,FALSE)),"")</f>
        <v>1.91</v>
      </c>
      <c r="H93" s="103">
        <f>IFERROR(IF(VLOOKUP($A93,'Annex 2 Designated EHV charges'!$A:$O,12,FALSE)=0,"",VLOOKUP($A93,'Annex 2 Designated EHV charges'!$A:$O,12,FALSE)),"")</f>
        <v>1.91</v>
      </c>
    </row>
    <row r="94" spans="1:8" x14ac:dyDescent="0.2">
      <c r="A94" s="96">
        <f t="array" ref="A94">IFERROR(INDEX('Annex 2 Designated EHV charges'!$A$11:$A$257, MATCH(0, IF(ISBLANK('Annex 2 Designated EHV charges'!$A$11:$A$257),1, COUNTIF(A$4:$A93, 'Annex 2 Designated EHV charges'!$A$11:$A$257)), 0)),"")</f>
        <v>585</v>
      </c>
      <c r="B94" s="96">
        <f>IF($A94="","",VLOOKUP($A94,'Annex 2 Designated EHV charges'!$A:$O,2,0))</f>
        <v>585</v>
      </c>
      <c r="C94" s="97">
        <f>IF($A94="","",VLOOKUP($A94,'Annex 2 Designated EHV charges'!$A:$O,3,0))</f>
        <v>2100040960600</v>
      </c>
      <c r="D94" s="96" t="str">
        <f>IF($A94="","",VLOOKUP($A94,'Annex 2 Designated EHV charges'!$A:$O,7,0))</f>
        <v xml:space="preserve">Maesgwyn </v>
      </c>
      <c r="E94" s="101" t="str">
        <f>IFERROR(IF(VLOOKUP($A94,'Annex 2 Designated EHV charges'!$A:$O,9,FALSE)=0,"",VLOOKUP($A94,'Annex 2 Designated EHV charges'!$A:$O,9,FALSE)),"")</f>
        <v/>
      </c>
      <c r="F94" s="102">
        <f>IFERROR(IF(VLOOKUP($A94,'Annex 2 Designated EHV charges'!$A:$O,10,FALSE)=0,"",VLOOKUP($A94,'Annex 2 Designated EHV charges'!$A:$O,10,FALSE)),"")</f>
        <v>113.58</v>
      </c>
      <c r="G94" s="103">
        <f>IFERROR(IF(VLOOKUP($A94,'Annex 2 Designated EHV charges'!$A:$O,11,FALSE)=0,"",VLOOKUP($A94,'Annex 2 Designated EHV charges'!$A:$O,11,FALSE)),"")</f>
        <v>1.1499999999999999</v>
      </c>
      <c r="H94" s="103">
        <f>IFERROR(IF(VLOOKUP($A94,'Annex 2 Designated EHV charges'!$A:$O,12,FALSE)=0,"",VLOOKUP($A94,'Annex 2 Designated EHV charges'!$A:$O,12,FALSE)),"")</f>
        <v>1.1499999999999999</v>
      </c>
    </row>
    <row r="95" spans="1:8" x14ac:dyDescent="0.2">
      <c r="A95" s="96">
        <f t="array" ref="A95">IFERROR(INDEX('Annex 2 Designated EHV charges'!$A$11:$A$257, MATCH(0, IF(ISBLANK('Annex 2 Designated EHV charges'!$A$11:$A$257),1, COUNTIF(A$4:$A94, 'Annex 2 Designated EHV charges'!$A$11:$A$257)), 0)),"")</f>
        <v>586</v>
      </c>
      <c r="B95" s="96">
        <f>IF($A95="","",VLOOKUP($A95,'Annex 2 Designated EHV charges'!$A:$O,2,0))</f>
        <v>586</v>
      </c>
      <c r="C95" s="97">
        <f>IF($A95="","",VLOOKUP($A95,'Annex 2 Designated EHV charges'!$A:$O,3,0))</f>
        <v>2100040989413</v>
      </c>
      <c r="D95" s="96" t="str">
        <f>IF($A95="","",VLOOKUP($A95,'Annex 2 Designated EHV charges'!$A:$O,7,0))</f>
        <v>Ferndale Wind Farm</v>
      </c>
      <c r="E95" s="101" t="str">
        <f>IFERROR(IF(VLOOKUP($A95,'Annex 2 Designated EHV charges'!$A:$O,9,FALSE)=0,"",VLOOKUP($A95,'Annex 2 Designated EHV charges'!$A:$O,9,FALSE)),"")</f>
        <v/>
      </c>
      <c r="F95" s="102">
        <f>IFERROR(IF(VLOOKUP($A95,'Annex 2 Designated EHV charges'!$A:$O,10,FALSE)=0,"",VLOOKUP($A95,'Annex 2 Designated EHV charges'!$A:$O,10,FALSE)),"")</f>
        <v>45.4</v>
      </c>
      <c r="G95" s="103">
        <f>IFERROR(IF(VLOOKUP($A95,'Annex 2 Designated EHV charges'!$A:$O,11,FALSE)=0,"",VLOOKUP($A95,'Annex 2 Designated EHV charges'!$A:$O,11,FALSE)),"")</f>
        <v>1.85</v>
      </c>
      <c r="H95" s="103">
        <f>IFERROR(IF(VLOOKUP($A95,'Annex 2 Designated EHV charges'!$A:$O,12,FALSE)=0,"",VLOOKUP($A95,'Annex 2 Designated EHV charges'!$A:$O,12,FALSE)),"")</f>
        <v>1.85</v>
      </c>
    </row>
    <row r="96" spans="1:8" x14ac:dyDescent="0.2">
      <c r="A96" s="96">
        <f t="array" ref="A96">IFERROR(INDEX('Annex 2 Designated EHV charges'!$A$11:$A$257, MATCH(0, IF(ISBLANK('Annex 2 Designated EHV charges'!$A$11:$A$257),1, COUNTIF(A$4:$A95, 'Annex 2 Designated EHV charges'!$A$11:$A$257)), 0)),"")</f>
        <v>587</v>
      </c>
      <c r="B96" s="96">
        <f>IF($A96="","",VLOOKUP($A96,'Annex 2 Designated EHV charges'!$A:$O,2,0))</f>
        <v>587</v>
      </c>
      <c r="C96" s="97">
        <f>IF($A96="","",VLOOKUP($A96,'Annex 2 Designated EHV charges'!$A:$O,3,0))</f>
        <v>2100041090096</v>
      </c>
      <c r="D96" s="96" t="str">
        <f>IF($A96="","",VLOOKUP($A96,'Annex 2 Designated EHV charges'!$A:$O,7,0))</f>
        <v>Pant y Wal WF</v>
      </c>
      <c r="E96" s="101" t="str">
        <f>IFERROR(IF(VLOOKUP($A96,'Annex 2 Designated EHV charges'!$A:$O,9,FALSE)=0,"",VLOOKUP($A96,'Annex 2 Designated EHV charges'!$A:$O,9,FALSE)),"")</f>
        <v/>
      </c>
      <c r="F96" s="102">
        <f>IFERROR(IF(VLOOKUP($A96,'Annex 2 Designated EHV charges'!$A:$O,10,FALSE)=0,"",VLOOKUP($A96,'Annex 2 Designated EHV charges'!$A:$O,10,FALSE)),"")</f>
        <v>40.36</v>
      </c>
      <c r="G96" s="103">
        <f>IFERROR(IF(VLOOKUP($A96,'Annex 2 Designated EHV charges'!$A:$O,11,FALSE)=0,"",VLOOKUP($A96,'Annex 2 Designated EHV charges'!$A:$O,11,FALSE)),"")</f>
        <v>2.23</v>
      </c>
      <c r="H96" s="103">
        <f>IFERROR(IF(VLOOKUP($A96,'Annex 2 Designated EHV charges'!$A:$O,12,FALSE)=0,"",VLOOKUP($A96,'Annex 2 Designated EHV charges'!$A:$O,12,FALSE)),"")</f>
        <v>2.23</v>
      </c>
    </row>
    <row r="97" spans="1:8" x14ac:dyDescent="0.2">
      <c r="A97" s="96">
        <f t="array" ref="A97">IFERROR(INDEX('Annex 2 Designated EHV charges'!$A$11:$A$257, MATCH(0, IF(ISBLANK('Annex 2 Designated EHV charges'!$A$11:$A$257),1, COUNTIF(A$4:$A96, 'Annex 2 Designated EHV charges'!$A$11:$A$257)), 0)),"")</f>
        <v>588</v>
      </c>
      <c r="B97" s="96">
        <f>IF($A97="","",VLOOKUP($A97,'Annex 2 Designated EHV charges'!$A:$O,2,0))</f>
        <v>588</v>
      </c>
      <c r="C97" s="97">
        <f>IF($A97="","",VLOOKUP($A97,'Annex 2 Designated EHV charges'!$A:$O,3,0))</f>
        <v>2100041063650</v>
      </c>
      <c r="D97" s="96" t="str">
        <f>IF($A97="","",VLOOKUP($A97,'Annex 2 Designated EHV charges'!$A:$O,7,0))</f>
        <v xml:space="preserve">Mynydd Portref </v>
      </c>
      <c r="E97" s="101" t="str">
        <f>IFERROR(IF(VLOOKUP($A97,'Annex 2 Designated EHV charges'!$A:$O,9,FALSE)=0,"",VLOOKUP($A97,'Annex 2 Designated EHV charges'!$A:$O,9,FALSE)),"")</f>
        <v/>
      </c>
      <c r="F97" s="102">
        <f>IFERROR(IF(VLOOKUP($A97,'Annex 2 Designated EHV charges'!$A:$O,10,FALSE)=0,"",VLOOKUP($A97,'Annex 2 Designated EHV charges'!$A:$O,10,FALSE)),"")</f>
        <v>20.09</v>
      </c>
      <c r="G97" s="103">
        <f>IFERROR(IF(VLOOKUP($A97,'Annex 2 Designated EHV charges'!$A:$O,11,FALSE)=0,"",VLOOKUP($A97,'Annex 2 Designated EHV charges'!$A:$O,11,FALSE)),"")</f>
        <v>1.52</v>
      </c>
      <c r="H97" s="103">
        <f>IFERROR(IF(VLOOKUP($A97,'Annex 2 Designated EHV charges'!$A:$O,12,FALSE)=0,"",VLOOKUP($A97,'Annex 2 Designated EHV charges'!$A:$O,12,FALSE)),"")</f>
        <v>1.52</v>
      </c>
    </row>
    <row r="98" spans="1:8" x14ac:dyDescent="0.2">
      <c r="A98" s="96">
        <f t="array" ref="A98">IFERROR(INDEX('Annex 2 Designated EHV charges'!$A$11:$A$257, MATCH(0, IF(ISBLANK('Annex 2 Designated EHV charges'!$A$11:$A$257),1, COUNTIF(A$4:$A97, 'Annex 2 Designated EHV charges'!$A$11:$A$257)), 0)),"")</f>
        <v>589</v>
      </c>
      <c r="B98" s="96">
        <f>IF($A98="","",VLOOKUP($A98,'Annex 2 Designated EHV charges'!$A:$O,2,0))</f>
        <v>589</v>
      </c>
      <c r="C98" s="97">
        <f>IF($A98="","",VLOOKUP($A98,'Annex 2 Designated EHV charges'!$A:$O,3,0))</f>
        <v>2100041383878</v>
      </c>
      <c r="D98" s="96" t="str">
        <f>IF($A98="","",VLOOKUP($A98,'Annex 2 Designated EHV charges'!$A:$O,7,0))</f>
        <v>Newton Down</v>
      </c>
      <c r="E98" s="101" t="str">
        <f>IFERROR(IF(VLOOKUP($A98,'Annex 2 Designated EHV charges'!$A:$O,9,FALSE)=0,"",VLOOKUP($A98,'Annex 2 Designated EHV charges'!$A:$O,9,FALSE)),"")</f>
        <v/>
      </c>
      <c r="F98" s="102">
        <f>IFERROR(IF(VLOOKUP($A98,'Annex 2 Designated EHV charges'!$A:$O,10,FALSE)=0,"",VLOOKUP($A98,'Annex 2 Designated EHV charges'!$A:$O,10,FALSE)),"")</f>
        <v>12.53</v>
      </c>
      <c r="G98" s="103">
        <f>IFERROR(IF(VLOOKUP($A98,'Annex 2 Designated EHV charges'!$A:$O,11,FALSE)=0,"",VLOOKUP($A98,'Annex 2 Designated EHV charges'!$A:$O,11,FALSE)),"")</f>
        <v>1.05</v>
      </c>
      <c r="H98" s="103">
        <f>IFERROR(IF(VLOOKUP($A98,'Annex 2 Designated EHV charges'!$A:$O,12,FALSE)=0,"",VLOOKUP($A98,'Annex 2 Designated EHV charges'!$A:$O,12,FALSE)),"")</f>
        <v>1.05</v>
      </c>
    </row>
    <row r="99" spans="1:8" x14ac:dyDescent="0.2">
      <c r="A99" s="96">
        <f t="array" ref="A99">IFERROR(INDEX('Annex 2 Designated EHV charges'!$A$11:$A$257, MATCH(0, IF(ISBLANK('Annex 2 Designated EHV charges'!$A$11:$A$257),1, COUNTIF(A$4:$A98, 'Annex 2 Designated EHV charges'!$A$11:$A$257)), 0)),"")</f>
        <v>590</v>
      </c>
      <c r="B99" s="96">
        <f>IF($A99="","",VLOOKUP($A99,'Annex 2 Designated EHV charges'!$A:$O,2,0))</f>
        <v>590</v>
      </c>
      <c r="C99" s="97">
        <f>IF($A99="","",VLOOKUP($A99,'Annex 2 Designated EHV charges'!$A:$O,3,0))</f>
        <v>2100041200253</v>
      </c>
      <c r="D99" s="96" t="str">
        <f>IF($A99="","",VLOOKUP($A99,'Annex 2 Designated EHV charges'!$A:$O,7,0))</f>
        <v>Tiers Cross PV</v>
      </c>
      <c r="E99" s="101" t="str">
        <f>IFERROR(IF(VLOOKUP($A99,'Annex 2 Designated EHV charges'!$A:$O,9,FALSE)=0,"",VLOOKUP($A99,'Annex 2 Designated EHV charges'!$A:$O,9,FALSE)),"")</f>
        <v/>
      </c>
      <c r="F99" s="102">
        <f>IFERROR(IF(VLOOKUP($A99,'Annex 2 Designated EHV charges'!$A:$O,10,FALSE)=0,"",VLOOKUP($A99,'Annex 2 Designated EHV charges'!$A:$O,10,FALSE)),"")</f>
        <v>14.66</v>
      </c>
      <c r="G99" s="103">
        <f>IFERROR(IF(VLOOKUP($A99,'Annex 2 Designated EHV charges'!$A:$O,11,FALSE)=0,"",VLOOKUP($A99,'Annex 2 Designated EHV charges'!$A:$O,11,FALSE)),"")</f>
        <v>4.01</v>
      </c>
      <c r="H99" s="103">
        <f>IFERROR(IF(VLOOKUP($A99,'Annex 2 Designated EHV charges'!$A:$O,12,FALSE)=0,"",VLOOKUP($A99,'Annex 2 Designated EHV charges'!$A:$O,12,FALSE)),"")</f>
        <v>4.01</v>
      </c>
    </row>
    <row r="100" spans="1:8" ht="25.5" x14ac:dyDescent="0.2">
      <c r="A100" s="96">
        <f t="array" ref="A100">IFERROR(INDEX('Annex 2 Designated EHV charges'!$A$11:$A$257, MATCH(0, IF(ISBLANK('Annex 2 Designated EHV charges'!$A$11:$A$257),1, COUNTIF(A$4:$A99, 'Annex 2 Designated EHV charges'!$A$11:$A$257)), 0)),"")</f>
        <v>593</v>
      </c>
      <c r="B100" s="96">
        <f>IF($A100="","",VLOOKUP($A100,'Annex 2 Designated EHV charges'!$A:$O,2,0))</f>
        <v>593</v>
      </c>
      <c r="C100" s="97" t="str">
        <f>IF($A100="","",VLOOKUP($A100,'Annex 2 Designated EHV charges'!$A:$O,3,0))</f>
        <v>2189999997503_x000D_
2189999997512</v>
      </c>
      <c r="D100" s="96" t="str">
        <f>IF($A100="","",VLOOKUP($A100,'Annex 2 Designated EHV charges'!$A:$O,7,0))</f>
        <v>Thyssenkruup Camford Pressing</v>
      </c>
      <c r="E100" s="101">
        <f>IFERROR(IF(VLOOKUP($A100,'Annex 2 Designated EHV charges'!$A:$O,9,FALSE)=0,"",VLOOKUP($A100,'Annex 2 Designated EHV charges'!$A:$O,9,FALSE)),"")</f>
        <v>3.593</v>
      </c>
      <c r="F100" s="102">
        <f>IFERROR(IF(VLOOKUP($A100,'Annex 2 Designated EHV charges'!$A:$O,10,FALSE)=0,"",VLOOKUP($A100,'Annex 2 Designated EHV charges'!$A:$O,10,FALSE)),"")</f>
        <v>17050.7</v>
      </c>
      <c r="G100" s="103">
        <f>IFERROR(IF(VLOOKUP($A100,'Annex 2 Designated EHV charges'!$A:$O,11,FALSE)=0,"",VLOOKUP($A100,'Annex 2 Designated EHV charges'!$A:$O,11,FALSE)),"")</f>
        <v>3.46</v>
      </c>
      <c r="H100" s="103">
        <f>IFERROR(IF(VLOOKUP($A100,'Annex 2 Designated EHV charges'!$A:$O,12,FALSE)=0,"",VLOOKUP($A100,'Annex 2 Designated EHV charges'!$A:$O,12,FALSE)),"")</f>
        <v>3.46</v>
      </c>
    </row>
    <row r="101" spans="1:8" ht="38.25" x14ac:dyDescent="0.2">
      <c r="A101" s="96">
        <f t="array" ref="A101">IFERROR(INDEX('Annex 2 Designated EHV charges'!$A$11:$A$257, MATCH(0, IF(ISBLANK('Annex 2 Designated EHV charges'!$A$11:$A$257),1, COUNTIF(A$4:$A100, 'Annex 2 Designated EHV charges'!$A$11:$A$257)), 0)),"")</f>
        <v>594</v>
      </c>
      <c r="B101" s="96">
        <f>IF($A101="","",VLOOKUP($A101,'Annex 2 Designated EHV charges'!$A:$O,2,0))</f>
        <v>594</v>
      </c>
      <c r="C101" s="97" t="str">
        <f>IF($A101="","",VLOOKUP($A101,'Annex 2 Designated EHV charges'!$A:$O,3,0))</f>
        <v>2189999997025_x000D_
2189999997034_x000D_
2189999997043</v>
      </c>
      <c r="D101" s="96" t="str">
        <f>IF($A101="","",VLOOKUP($A101,'Annex 2 Designated EHV charges'!$A:$O,7,0))</f>
        <v>Hoover</v>
      </c>
      <c r="E101" s="101">
        <f>IFERROR(IF(VLOOKUP($A101,'Annex 2 Designated EHV charges'!$A:$O,9,FALSE)=0,"",VLOOKUP($A101,'Annex 2 Designated EHV charges'!$A:$O,9,FALSE)),"")</f>
        <v>0.378</v>
      </c>
      <c r="F101" s="102">
        <f>IFERROR(IF(VLOOKUP($A101,'Annex 2 Designated EHV charges'!$A:$O,10,FALSE)=0,"",VLOOKUP($A101,'Annex 2 Designated EHV charges'!$A:$O,10,FALSE)),"")</f>
        <v>2057.91</v>
      </c>
      <c r="G101" s="103">
        <f>IFERROR(IF(VLOOKUP($A101,'Annex 2 Designated EHV charges'!$A:$O,11,FALSE)=0,"",VLOOKUP($A101,'Annex 2 Designated EHV charges'!$A:$O,11,FALSE)),"")</f>
        <v>3.15</v>
      </c>
      <c r="H101" s="103">
        <f>IFERROR(IF(VLOOKUP($A101,'Annex 2 Designated EHV charges'!$A:$O,12,FALSE)=0,"",VLOOKUP($A101,'Annex 2 Designated EHV charges'!$A:$O,12,FALSE)),"")</f>
        <v>3.15</v>
      </c>
    </row>
    <row r="102" spans="1:8" x14ac:dyDescent="0.2">
      <c r="A102" s="96">
        <f t="array" ref="A102">IFERROR(INDEX('Annex 2 Designated EHV charges'!$A$11:$A$257, MATCH(0, IF(ISBLANK('Annex 2 Designated EHV charges'!$A$11:$A$257),1, COUNTIF(A$4:$A101, 'Annex 2 Designated EHV charges'!$A$11:$A$257)), 0)),"")</f>
        <v>610</v>
      </c>
      <c r="B102" s="96">
        <f>IF($A102="","",VLOOKUP($A102,'Annex 2 Designated EHV charges'!$A:$O,2,0))</f>
        <v>610</v>
      </c>
      <c r="C102" s="97">
        <f>IF($A102="","",VLOOKUP($A102,'Annex 2 Designated EHV charges'!$A:$O,3,0))</f>
        <v>2100041407749</v>
      </c>
      <c r="D102" s="96" t="str">
        <f>IF($A102="","",VLOOKUP($A102,'Annex 2 Designated EHV charges'!$A:$O,7,0))</f>
        <v>Berthllwyd PV</v>
      </c>
      <c r="E102" s="101" t="str">
        <f>IFERROR(IF(VLOOKUP($A102,'Annex 2 Designated EHV charges'!$A:$O,9,FALSE)=0,"",VLOOKUP($A102,'Annex 2 Designated EHV charges'!$A:$O,9,FALSE)),"")</f>
        <v/>
      </c>
      <c r="F102" s="102">
        <f>IFERROR(IF(VLOOKUP($A102,'Annex 2 Designated EHV charges'!$A:$O,10,FALSE)=0,"",VLOOKUP($A102,'Annex 2 Designated EHV charges'!$A:$O,10,FALSE)),"")</f>
        <v>5.84</v>
      </c>
      <c r="G102" s="103">
        <f>IFERROR(IF(VLOOKUP($A102,'Annex 2 Designated EHV charges'!$A:$O,11,FALSE)=0,"",VLOOKUP($A102,'Annex 2 Designated EHV charges'!$A:$O,11,FALSE)),"")</f>
        <v>1.95</v>
      </c>
      <c r="H102" s="103">
        <f>IFERROR(IF(VLOOKUP($A102,'Annex 2 Designated EHV charges'!$A:$O,12,FALSE)=0,"",VLOOKUP($A102,'Annex 2 Designated EHV charges'!$A:$O,12,FALSE)),"")</f>
        <v>1.95</v>
      </c>
    </row>
    <row r="103" spans="1:8" x14ac:dyDescent="0.2">
      <c r="A103" s="96">
        <f t="array" ref="A103">IFERROR(INDEX('Annex 2 Designated EHV charges'!$A$11:$A$257, MATCH(0, IF(ISBLANK('Annex 2 Designated EHV charges'!$A$11:$A$257),1, COUNTIF(A$4:$A102, 'Annex 2 Designated EHV charges'!$A$11:$A$257)), 0)),"")</f>
        <v>612</v>
      </c>
      <c r="B103" s="96">
        <f>IF($A103="","",VLOOKUP($A103,'Annex 2 Designated EHV charges'!$A:$O,2,0))</f>
        <v>612</v>
      </c>
      <c r="C103" s="97">
        <f>IF($A103="","",VLOOKUP($A103,'Annex 2 Designated EHV charges'!$A:$O,3,0))</f>
        <v>2100041412093</v>
      </c>
      <c r="D103" s="96" t="str">
        <f>IF($A103="","",VLOOKUP($A103,'Annex 2 Designated EHV charges'!$A:$O,7,0))</f>
        <v>Whitton Mawr PV</v>
      </c>
      <c r="E103" s="101">
        <f>IFERROR(IF(VLOOKUP($A103,'Annex 2 Designated EHV charges'!$A:$O,9,FALSE)=0,"",VLOOKUP($A103,'Annex 2 Designated EHV charges'!$A:$O,9,FALSE)),"")</f>
        <v>0.68700000000000006</v>
      </c>
      <c r="F103" s="102">
        <f>IFERROR(IF(VLOOKUP($A103,'Annex 2 Designated EHV charges'!$A:$O,10,FALSE)=0,"",VLOOKUP($A103,'Annex 2 Designated EHV charges'!$A:$O,10,FALSE)),"")</f>
        <v>14.3</v>
      </c>
      <c r="G103" s="103">
        <f>IFERROR(IF(VLOOKUP($A103,'Annex 2 Designated EHV charges'!$A:$O,11,FALSE)=0,"",VLOOKUP($A103,'Annex 2 Designated EHV charges'!$A:$O,11,FALSE)),"")</f>
        <v>1.5</v>
      </c>
      <c r="H103" s="103">
        <f>IFERROR(IF(VLOOKUP($A103,'Annex 2 Designated EHV charges'!$A:$O,12,FALSE)=0,"",VLOOKUP($A103,'Annex 2 Designated EHV charges'!$A:$O,12,FALSE)),"")</f>
        <v>1.5</v>
      </c>
    </row>
    <row r="104" spans="1:8" x14ac:dyDescent="0.2">
      <c r="A104" s="96">
        <f t="array" ref="A104">IFERROR(INDEX('Annex 2 Designated EHV charges'!$A$11:$A$257, MATCH(0, IF(ISBLANK('Annex 2 Designated EHV charges'!$A$11:$A$257),1, COUNTIF(A$4:$A103, 'Annex 2 Designated EHV charges'!$A$11:$A$257)), 0)),"")</f>
        <v>613</v>
      </c>
      <c r="B104" s="96">
        <f>IF($A104="","",VLOOKUP($A104,'Annex 2 Designated EHV charges'!$A:$O,2,0))</f>
        <v>613</v>
      </c>
      <c r="C104" s="97">
        <f>IF($A104="","",VLOOKUP($A104,'Annex 2 Designated EHV charges'!$A:$O,3,0))</f>
        <v>2100041412118</v>
      </c>
      <c r="D104" s="96" t="str">
        <f>IF($A104="","",VLOOKUP($A104,'Annex 2 Designated EHV charges'!$A:$O,7,0))</f>
        <v>Barry Dock Biomass</v>
      </c>
      <c r="E104" s="101">
        <f>IFERROR(IF(VLOOKUP($A104,'Annex 2 Designated EHV charges'!$A:$O,9,FALSE)=0,"",VLOOKUP($A104,'Annex 2 Designated EHV charges'!$A:$O,9,FALSE)),"")</f>
        <v>0.68899999999999995</v>
      </c>
      <c r="F104" s="102">
        <f>IFERROR(IF(VLOOKUP($A104,'Annex 2 Designated EHV charges'!$A:$O,10,FALSE)=0,"",VLOOKUP($A104,'Annex 2 Designated EHV charges'!$A:$O,10,FALSE)),"")</f>
        <v>198.92</v>
      </c>
      <c r="G104" s="103">
        <f>IFERROR(IF(VLOOKUP($A104,'Annex 2 Designated EHV charges'!$A:$O,11,FALSE)=0,"",VLOOKUP($A104,'Annex 2 Designated EHV charges'!$A:$O,11,FALSE)),"")</f>
        <v>1.88</v>
      </c>
      <c r="H104" s="103">
        <f>IFERROR(IF(VLOOKUP($A104,'Annex 2 Designated EHV charges'!$A:$O,12,FALSE)=0,"",VLOOKUP($A104,'Annex 2 Designated EHV charges'!$A:$O,12,FALSE)),"")</f>
        <v>1.88</v>
      </c>
    </row>
    <row r="105" spans="1:8" x14ac:dyDescent="0.2">
      <c r="A105" s="96">
        <f t="array" ref="A105">IFERROR(INDEX('Annex 2 Designated EHV charges'!$A$11:$A$257, MATCH(0, IF(ISBLANK('Annex 2 Designated EHV charges'!$A$11:$A$257),1, COUNTIF(A$4:$A104, 'Annex 2 Designated EHV charges'!$A$11:$A$257)), 0)),"")</f>
        <v>614</v>
      </c>
      <c r="B105" s="96">
        <f>IF($A105="","",VLOOKUP($A105,'Annex 2 Designated EHV charges'!$A:$O,2,0))</f>
        <v>614</v>
      </c>
      <c r="C105" s="97">
        <f>IF($A105="","",VLOOKUP($A105,'Annex 2 Designated EHV charges'!$A:$O,3,0))</f>
        <v>2100041412172</v>
      </c>
      <c r="D105" s="96" t="str">
        <f>IF($A105="","",VLOOKUP($A105,'Annex 2 Designated EHV charges'!$A:$O,7,0))</f>
        <v>North Tenement PV</v>
      </c>
      <c r="E105" s="101">
        <f>IFERROR(IF(VLOOKUP($A105,'Annex 2 Designated EHV charges'!$A:$O,9,FALSE)=0,"",VLOOKUP($A105,'Annex 2 Designated EHV charges'!$A:$O,9,FALSE)),"")</f>
        <v>4.9909999999999997</v>
      </c>
      <c r="F105" s="102">
        <f>IFERROR(IF(VLOOKUP($A105,'Annex 2 Designated EHV charges'!$A:$O,10,FALSE)=0,"",VLOOKUP($A105,'Annex 2 Designated EHV charges'!$A:$O,10,FALSE)),"")</f>
        <v>46.28</v>
      </c>
      <c r="G105" s="103">
        <f>IFERROR(IF(VLOOKUP($A105,'Annex 2 Designated EHV charges'!$A:$O,11,FALSE)=0,"",VLOOKUP($A105,'Annex 2 Designated EHV charges'!$A:$O,11,FALSE)),"")</f>
        <v>2.25</v>
      </c>
      <c r="H105" s="103">
        <f>IFERROR(IF(VLOOKUP($A105,'Annex 2 Designated EHV charges'!$A:$O,12,FALSE)=0,"",VLOOKUP($A105,'Annex 2 Designated EHV charges'!$A:$O,12,FALSE)),"")</f>
        <v>2.25</v>
      </c>
    </row>
    <row r="106" spans="1:8" x14ac:dyDescent="0.2">
      <c r="A106" s="96">
        <f t="array" ref="A106">IFERROR(INDEX('Annex 2 Designated EHV charges'!$A$11:$A$257, MATCH(0, IF(ISBLANK('Annex 2 Designated EHV charges'!$A$11:$A$257),1, COUNTIF(A$4:$A105, 'Annex 2 Designated EHV charges'!$A$11:$A$257)), 0)),"")</f>
        <v>615</v>
      </c>
      <c r="B106" s="96">
        <f>IF($A106="","",VLOOKUP($A106,'Annex 2 Designated EHV charges'!$A:$O,2,0))</f>
        <v>615</v>
      </c>
      <c r="C106" s="97">
        <f>IF($A106="","",VLOOKUP($A106,'Annex 2 Designated EHV charges'!$A:$O,3,0))</f>
        <v>2100041416423</v>
      </c>
      <c r="D106" s="96" t="str">
        <f>IF($A106="","",VLOOKUP($A106,'Annex 2 Designated EHV charges'!$A:$O,7,0))</f>
        <v>Bryncyrnau Isaf PV</v>
      </c>
      <c r="E106" s="101">
        <f>IFERROR(IF(VLOOKUP($A106,'Annex 2 Designated EHV charges'!$A:$O,9,FALSE)=0,"",VLOOKUP($A106,'Annex 2 Designated EHV charges'!$A:$O,9,FALSE)),"")</f>
        <v>3.452</v>
      </c>
      <c r="F106" s="102">
        <f>IFERROR(IF(VLOOKUP($A106,'Annex 2 Designated EHV charges'!$A:$O,10,FALSE)=0,"",VLOOKUP($A106,'Annex 2 Designated EHV charges'!$A:$O,10,FALSE)),"")</f>
        <v>24.58</v>
      </c>
      <c r="G106" s="103">
        <f>IFERROR(IF(VLOOKUP($A106,'Annex 2 Designated EHV charges'!$A:$O,11,FALSE)=0,"",VLOOKUP($A106,'Annex 2 Designated EHV charges'!$A:$O,11,FALSE)),"")</f>
        <v>3.19</v>
      </c>
      <c r="H106" s="103">
        <f>IFERROR(IF(VLOOKUP($A106,'Annex 2 Designated EHV charges'!$A:$O,12,FALSE)=0,"",VLOOKUP($A106,'Annex 2 Designated EHV charges'!$A:$O,12,FALSE)),"")</f>
        <v>3.19</v>
      </c>
    </row>
    <row r="107" spans="1:8" x14ac:dyDescent="0.2">
      <c r="A107" s="96">
        <f t="array" ref="A107">IFERROR(INDEX('Annex 2 Designated EHV charges'!$A$11:$A$257, MATCH(0, IF(ISBLANK('Annex 2 Designated EHV charges'!$A$11:$A$257),1, COUNTIF(A$4:$A106, 'Annex 2 Designated EHV charges'!$A$11:$A$257)), 0)),"")</f>
        <v>620</v>
      </c>
      <c r="B107" s="96">
        <f>IF($A107="","",VLOOKUP($A107,'Annex 2 Designated EHV charges'!$A:$O,2,0))</f>
        <v>620</v>
      </c>
      <c r="C107" s="97">
        <f>IF($A107="","",VLOOKUP($A107,'Annex 2 Designated EHV charges'!$A:$O,3,0))</f>
        <v>2199989611348</v>
      </c>
      <c r="D107" s="96" t="str">
        <f>IF($A107="","",VLOOKUP($A107,'Annex 2 Designated EHV charges'!$A:$O,7,0))</f>
        <v>University Hospital of Wales</v>
      </c>
      <c r="E107" s="101">
        <f>IFERROR(IF(VLOOKUP($A107,'Annex 2 Designated EHV charges'!$A:$O,9,FALSE)=0,"",VLOOKUP($A107,'Annex 2 Designated EHV charges'!$A:$O,9,FALSE)),"")</f>
        <v>2.286</v>
      </c>
      <c r="F107" s="102">
        <f>IFERROR(IF(VLOOKUP($A107,'Annex 2 Designated EHV charges'!$A:$O,10,FALSE)=0,"",VLOOKUP($A107,'Annex 2 Designated EHV charges'!$A:$O,10,FALSE)),"")</f>
        <v>17366.8</v>
      </c>
      <c r="G107" s="103">
        <f>IFERROR(IF(VLOOKUP($A107,'Annex 2 Designated EHV charges'!$A:$O,11,FALSE)=0,"",VLOOKUP($A107,'Annex 2 Designated EHV charges'!$A:$O,11,FALSE)),"")</f>
        <v>2.38</v>
      </c>
      <c r="H107" s="103">
        <f>IFERROR(IF(VLOOKUP($A107,'Annex 2 Designated EHV charges'!$A:$O,12,FALSE)=0,"",VLOOKUP($A107,'Annex 2 Designated EHV charges'!$A:$O,12,FALSE)),"")</f>
        <v>2.38</v>
      </c>
    </row>
    <row r="108" spans="1:8" x14ac:dyDescent="0.2">
      <c r="A108" s="96">
        <f t="array" ref="A108">IFERROR(INDEX('Annex 2 Designated EHV charges'!$A$11:$A$257, MATCH(0, IF(ISBLANK('Annex 2 Designated EHV charges'!$A$11:$A$257),1, COUNTIF(A$4:$A107, 'Annex 2 Designated EHV charges'!$A$11:$A$257)), 0)),"")</f>
        <v>622</v>
      </c>
      <c r="B108" s="96">
        <f>IF($A108="","",VLOOKUP($A108,'Annex 2 Designated EHV charges'!$A:$O,2,0))</f>
        <v>622</v>
      </c>
      <c r="C108" s="97">
        <f>IF($A108="","",VLOOKUP($A108,'Annex 2 Designated EHV charges'!$A:$O,3,0))</f>
        <v>2199989609970</v>
      </c>
      <c r="D108" s="96" t="str">
        <f>IF($A108="","",VLOOKUP($A108,'Annex 2 Designated EHV charges'!$A:$O,7,0))</f>
        <v>QuinetiQ</v>
      </c>
      <c r="E108" s="101">
        <f>IFERROR(IF(VLOOKUP($A108,'Annex 2 Designated EHV charges'!$A:$O,9,FALSE)=0,"",VLOOKUP($A108,'Annex 2 Designated EHV charges'!$A:$O,9,FALSE)),"")</f>
        <v>5.0220000000000002</v>
      </c>
      <c r="F108" s="102">
        <f>IFERROR(IF(VLOOKUP($A108,'Annex 2 Designated EHV charges'!$A:$O,10,FALSE)=0,"",VLOOKUP($A108,'Annex 2 Designated EHV charges'!$A:$O,10,FALSE)),"")</f>
        <v>1741.82</v>
      </c>
      <c r="G108" s="103">
        <f>IFERROR(IF(VLOOKUP($A108,'Annex 2 Designated EHV charges'!$A:$O,11,FALSE)=0,"",VLOOKUP($A108,'Annex 2 Designated EHV charges'!$A:$O,11,FALSE)),"")</f>
        <v>4.16</v>
      </c>
      <c r="H108" s="103">
        <f>IFERROR(IF(VLOOKUP($A108,'Annex 2 Designated EHV charges'!$A:$O,12,FALSE)=0,"",VLOOKUP($A108,'Annex 2 Designated EHV charges'!$A:$O,12,FALSE)),"")</f>
        <v>4.16</v>
      </c>
    </row>
    <row r="109" spans="1:8" ht="25.5" x14ac:dyDescent="0.2">
      <c r="A109" s="96">
        <f t="array" ref="A109">IFERROR(INDEX('Annex 2 Designated EHV charges'!$A$11:$A$257, MATCH(0, IF(ISBLANK('Annex 2 Designated EHV charges'!$A$11:$A$257),1, COUNTIF(A$4:$A108, 'Annex 2 Designated EHV charges'!$A$11:$A$257)), 0)),"")</f>
        <v>623</v>
      </c>
      <c r="B109" s="96">
        <f>IF($A109="","",VLOOKUP($A109,'Annex 2 Designated EHV charges'!$A:$O,2,0))</f>
        <v>623</v>
      </c>
      <c r="C109" s="97" t="str">
        <f>IF($A109="","",VLOOKUP($A109,'Annex 2 Designated EHV charges'!$A:$O,3,0))</f>
        <v>2100041070815_x000D_
2100041071828</v>
      </c>
      <c r="D109" s="96" t="str">
        <f>IF($A109="","",VLOOKUP($A109,'Annex 2 Designated EHV charges'!$A:$O,7,0))</f>
        <v>Western Coal</v>
      </c>
      <c r="E109" s="101">
        <f>IFERROR(IF(VLOOKUP($A109,'Annex 2 Designated EHV charges'!$A:$O,9,FALSE)=0,"",VLOOKUP($A109,'Annex 2 Designated EHV charges'!$A:$O,9,FALSE)),"")</f>
        <v>3.5000000000000003E-2</v>
      </c>
      <c r="F109" s="102">
        <f>IFERROR(IF(VLOOKUP($A109,'Annex 2 Designated EHV charges'!$A:$O,10,FALSE)=0,"",VLOOKUP($A109,'Annex 2 Designated EHV charges'!$A:$O,10,FALSE)),"")</f>
        <v>2422.35</v>
      </c>
      <c r="G109" s="103">
        <f>IFERROR(IF(VLOOKUP($A109,'Annex 2 Designated EHV charges'!$A:$O,11,FALSE)=0,"",VLOOKUP($A109,'Annex 2 Designated EHV charges'!$A:$O,11,FALSE)),"")</f>
        <v>6.19</v>
      </c>
      <c r="H109" s="103">
        <f>IFERROR(IF(VLOOKUP($A109,'Annex 2 Designated EHV charges'!$A:$O,12,FALSE)=0,"",VLOOKUP($A109,'Annex 2 Designated EHV charges'!$A:$O,12,FALSE)),"")</f>
        <v>6.19</v>
      </c>
    </row>
    <row r="110" spans="1:8" x14ac:dyDescent="0.2">
      <c r="A110" s="96">
        <f t="array" ref="A110">IFERROR(INDEX('Annex 2 Designated EHV charges'!$A$11:$A$257, MATCH(0, IF(ISBLANK('Annex 2 Designated EHV charges'!$A$11:$A$257),1, COUNTIF(A$4:$A109, 'Annex 2 Designated EHV charges'!$A$11:$A$257)), 0)),"")</f>
        <v>625</v>
      </c>
      <c r="B110" s="96">
        <f>IF($A110="","",VLOOKUP($A110,'Annex 2 Designated EHV charges'!$A:$O,2,0))</f>
        <v>625</v>
      </c>
      <c r="C110" s="97">
        <f>IF($A110="","",VLOOKUP($A110,'Annex 2 Designated EHV charges'!$A:$O,3,0))</f>
        <v>2100040983990</v>
      </c>
      <c r="D110" s="96" t="str">
        <f>IF($A110="","",VLOOKUP($A110,'Annex 2 Designated EHV charges'!$A:$O,7,0))</f>
        <v>Tregaron</v>
      </c>
      <c r="E110" s="101">
        <f>IFERROR(IF(VLOOKUP($A110,'Annex 2 Designated EHV charges'!$A:$O,9,FALSE)=0,"",VLOOKUP($A110,'Annex 2 Designated EHV charges'!$A:$O,9,FALSE)),"")</f>
        <v>5.9779999999999998</v>
      </c>
      <c r="F110" s="102">
        <f>IFERROR(IF(VLOOKUP($A110,'Annex 2 Designated EHV charges'!$A:$O,10,FALSE)=0,"",VLOOKUP($A110,'Annex 2 Designated EHV charges'!$A:$O,10,FALSE)),"")</f>
        <v>1585.33</v>
      </c>
      <c r="G110" s="103">
        <f>IFERROR(IF(VLOOKUP($A110,'Annex 2 Designated EHV charges'!$A:$O,11,FALSE)=0,"",VLOOKUP($A110,'Annex 2 Designated EHV charges'!$A:$O,11,FALSE)),"")</f>
        <v>1.4</v>
      </c>
      <c r="H110" s="103">
        <f>IFERROR(IF(VLOOKUP($A110,'Annex 2 Designated EHV charges'!$A:$O,12,FALSE)=0,"",VLOOKUP($A110,'Annex 2 Designated EHV charges'!$A:$O,12,FALSE)),"")</f>
        <v>1.4</v>
      </c>
    </row>
    <row r="111" spans="1:8" x14ac:dyDescent="0.2">
      <c r="A111" s="96">
        <f t="array" ref="A111">IFERROR(INDEX('Annex 2 Designated EHV charges'!$A$11:$A$257, MATCH(0, IF(ISBLANK('Annex 2 Designated EHV charges'!$A$11:$A$257),1, COUNTIF(A$4:$A110, 'Annex 2 Designated EHV charges'!$A$11:$A$257)), 0)),"")</f>
        <v>627</v>
      </c>
      <c r="B111" s="96">
        <f>IF($A111="","",VLOOKUP($A111,'Annex 2 Designated EHV charges'!$A:$O,2,0))</f>
        <v>627</v>
      </c>
      <c r="C111" s="97">
        <f>IF($A111="","",VLOOKUP($A111,'Annex 2 Designated EHV charges'!$A:$O,3,0))</f>
        <v>2100041072798</v>
      </c>
      <c r="D111" s="96" t="str">
        <f>IF($A111="","",VLOOKUP($A111,'Annex 2 Designated EHV charges'!$A:$O,7,0))</f>
        <v>Waunarlydd STOR</v>
      </c>
      <c r="E111" s="101">
        <f>IFERROR(IF(VLOOKUP($A111,'Annex 2 Designated EHV charges'!$A:$O,9,FALSE)=0,"",VLOOKUP($A111,'Annex 2 Designated EHV charges'!$A:$O,9,FALSE)),"")</f>
        <v>7.8E-2</v>
      </c>
      <c r="F111" s="102">
        <f>IFERROR(IF(VLOOKUP($A111,'Annex 2 Designated EHV charges'!$A:$O,10,FALSE)=0,"",VLOOKUP($A111,'Annex 2 Designated EHV charges'!$A:$O,10,FALSE)),"")</f>
        <v>1587.44</v>
      </c>
      <c r="G111" s="103">
        <f>IFERROR(IF(VLOOKUP($A111,'Annex 2 Designated EHV charges'!$A:$O,11,FALSE)=0,"",VLOOKUP($A111,'Annex 2 Designated EHV charges'!$A:$O,11,FALSE)),"")</f>
        <v>1.02</v>
      </c>
      <c r="H111" s="103">
        <f>IFERROR(IF(VLOOKUP($A111,'Annex 2 Designated EHV charges'!$A:$O,12,FALSE)=0,"",VLOOKUP($A111,'Annex 2 Designated EHV charges'!$A:$O,12,FALSE)),"")</f>
        <v>1.02</v>
      </c>
    </row>
    <row r="112" spans="1:8" x14ac:dyDescent="0.2">
      <c r="A112" s="96">
        <f t="array" ref="A112">IFERROR(INDEX('Annex 2 Designated EHV charges'!$A$11:$A$257, MATCH(0, IF(ISBLANK('Annex 2 Designated EHV charges'!$A$11:$A$257),1, COUNTIF(A$4:$A111, 'Annex 2 Designated EHV charges'!$A$11:$A$257)), 0)),"")</f>
        <v>628</v>
      </c>
      <c r="B112" s="96">
        <f>IF($A112="","",VLOOKUP($A112,'Annex 2 Designated EHV charges'!$A:$O,2,0))</f>
        <v>628</v>
      </c>
      <c r="C112" s="97">
        <f>IF($A112="","",VLOOKUP($A112,'Annex 2 Designated EHV charges'!$A:$O,3,0))</f>
        <v>2100041078805</v>
      </c>
      <c r="D112" s="96" t="str">
        <f>IF($A112="","",VLOOKUP($A112,'Annex 2 Designated EHV charges'!$A:$O,7,0))</f>
        <v>Briton Ferry BESS 33KV</v>
      </c>
      <c r="E112" s="101">
        <f>IFERROR(IF(VLOOKUP($A112,'Annex 2 Designated EHV charges'!$A:$O,9,FALSE)=0,"",VLOOKUP($A112,'Annex 2 Designated EHV charges'!$A:$O,9,FALSE)),"")</f>
        <v>0.498</v>
      </c>
      <c r="F112" s="102">
        <f>IFERROR(IF(VLOOKUP($A112,'Annex 2 Designated EHV charges'!$A:$O,10,FALSE)=0,"",VLOOKUP($A112,'Annex 2 Designated EHV charges'!$A:$O,10,FALSE)),"")</f>
        <v>597.87</v>
      </c>
      <c r="G112" s="103">
        <f>IFERROR(IF(VLOOKUP($A112,'Annex 2 Designated EHV charges'!$A:$O,11,FALSE)=0,"",VLOOKUP($A112,'Annex 2 Designated EHV charges'!$A:$O,11,FALSE)),"")</f>
        <v>1.1399999999999999</v>
      </c>
      <c r="H112" s="103">
        <f>IFERROR(IF(VLOOKUP($A112,'Annex 2 Designated EHV charges'!$A:$O,12,FALSE)=0,"",VLOOKUP($A112,'Annex 2 Designated EHV charges'!$A:$O,12,FALSE)),"")</f>
        <v>1.1399999999999999</v>
      </c>
    </row>
    <row r="113" spans="1:8" x14ac:dyDescent="0.2">
      <c r="A113" s="96">
        <f t="array" ref="A113">IFERROR(INDEX('Annex 2 Designated EHV charges'!$A$11:$A$257, MATCH(0, IF(ISBLANK('Annex 2 Designated EHV charges'!$A$11:$A$257),1, COUNTIF(A$4:$A112, 'Annex 2 Designated EHV charges'!$A$11:$A$257)), 0)),"")</f>
        <v>629</v>
      </c>
      <c r="B113" s="96">
        <f>IF($A113="","",VLOOKUP($A113,'Annex 2 Designated EHV charges'!$A:$O,2,0))</f>
        <v>629</v>
      </c>
      <c r="C113" s="97">
        <f>IF($A113="","",VLOOKUP($A113,'Annex 2 Designated EHV charges'!$A:$O,3,0))</f>
        <v>2100041089700</v>
      </c>
      <c r="D113" s="96" t="str">
        <f>IF($A113="","",VLOOKUP($A113,'Annex 2 Designated EHV charges'!$A:$O,7,0))</f>
        <v>Hirwaun BESS 33KV</v>
      </c>
      <c r="E113" s="101">
        <f>IFERROR(IF(VLOOKUP($A113,'Annex 2 Designated EHV charges'!$A:$O,9,FALSE)=0,"",VLOOKUP($A113,'Annex 2 Designated EHV charges'!$A:$O,9,FALSE)),"")</f>
        <v>1.9E-2</v>
      </c>
      <c r="F113" s="102">
        <f>IFERROR(IF(VLOOKUP($A113,'Annex 2 Designated EHV charges'!$A:$O,10,FALSE)=0,"",VLOOKUP($A113,'Annex 2 Designated EHV charges'!$A:$O,10,FALSE)),"")</f>
        <v>821.03</v>
      </c>
      <c r="G113" s="103">
        <f>IFERROR(IF(VLOOKUP($A113,'Annex 2 Designated EHV charges'!$A:$O,11,FALSE)=0,"",VLOOKUP($A113,'Annex 2 Designated EHV charges'!$A:$O,11,FALSE)),"")</f>
        <v>0.93</v>
      </c>
      <c r="H113" s="103">
        <f>IFERROR(IF(VLOOKUP($A113,'Annex 2 Designated EHV charges'!$A:$O,12,FALSE)=0,"",VLOOKUP($A113,'Annex 2 Designated EHV charges'!$A:$O,12,FALSE)),"")</f>
        <v>0.93</v>
      </c>
    </row>
    <row r="114" spans="1:8" x14ac:dyDescent="0.2">
      <c r="A114" s="96">
        <f t="array" ref="A114">IFERROR(INDEX('Annex 2 Designated EHV charges'!$A$11:$A$257, MATCH(0, IF(ISBLANK('Annex 2 Designated EHV charges'!$A$11:$A$257),1, COUNTIF(A$4:$A113, 'Annex 2 Designated EHV charges'!$A$11:$A$257)), 0)),"")</f>
        <v>631</v>
      </c>
      <c r="B114" s="96">
        <f>IF($A114="","",VLOOKUP($A114,'Annex 2 Designated EHV charges'!$A:$O,2,0))</f>
        <v>631</v>
      </c>
      <c r="C114" s="97">
        <f>IF($A114="","",VLOOKUP($A114,'Annex 2 Designated EHV charges'!$A:$O,3,0))</f>
        <v>2100041080121</v>
      </c>
      <c r="D114" s="96" t="str">
        <f>IF($A114="","",VLOOKUP($A114,'Annex 2 Designated EHV charges'!$A:$O,7,0))</f>
        <v>Ffos Las PV</v>
      </c>
      <c r="E114" s="101">
        <f>IFERROR(IF(VLOOKUP($A114,'Annex 2 Designated EHV charges'!$A:$O,9,FALSE)=0,"",VLOOKUP($A114,'Annex 2 Designated EHV charges'!$A:$O,9,FALSE)),"")</f>
        <v>1.8320000000000001</v>
      </c>
      <c r="F114" s="102">
        <f>IFERROR(IF(VLOOKUP($A114,'Annex 2 Designated EHV charges'!$A:$O,10,FALSE)=0,"",VLOOKUP($A114,'Annex 2 Designated EHV charges'!$A:$O,10,FALSE)),"")</f>
        <v>18.79</v>
      </c>
      <c r="G114" s="103">
        <f>IFERROR(IF(VLOOKUP($A114,'Annex 2 Designated EHV charges'!$A:$O,11,FALSE)=0,"",VLOOKUP($A114,'Annex 2 Designated EHV charges'!$A:$O,11,FALSE)),"")</f>
        <v>2.21</v>
      </c>
      <c r="H114" s="103">
        <f>IFERROR(IF(VLOOKUP($A114,'Annex 2 Designated EHV charges'!$A:$O,12,FALSE)=0,"",VLOOKUP($A114,'Annex 2 Designated EHV charges'!$A:$O,12,FALSE)),"")</f>
        <v>2.21</v>
      </c>
    </row>
    <row r="115" spans="1:8" x14ac:dyDescent="0.2">
      <c r="A115" s="96">
        <f t="array" ref="A115">IFERROR(INDEX('Annex 2 Designated EHV charges'!$A$11:$A$257, MATCH(0, IF(ISBLANK('Annex 2 Designated EHV charges'!$A$11:$A$257),1, COUNTIF(A$4:$A114, 'Annex 2 Designated EHV charges'!$A$11:$A$257)), 0)),"")</f>
        <v>632</v>
      </c>
      <c r="B115" s="96">
        <f>IF($A115="","",VLOOKUP($A115,'Annex 2 Designated EHV charges'!$A:$O,2,0))</f>
        <v>632</v>
      </c>
      <c r="C115" s="97">
        <f>IF($A115="","",VLOOKUP($A115,'Annex 2 Designated EHV charges'!$A:$O,3,0))</f>
        <v>2100041080140</v>
      </c>
      <c r="D115" s="96" t="str">
        <f>IF($A115="","",VLOOKUP($A115,'Annex 2 Designated EHV charges'!$A:$O,7,0))</f>
        <v>Pont Andrew PV</v>
      </c>
      <c r="E115" s="101">
        <f>IFERROR(IF(VLOOKUP($A115,'Annex 2 Designated EHV charges'!$A:$O,9,FALSE)=0,"",VLOOKUP($A115,'Annex 2 Designated EHV charges'!$A:$O,9,FALSE)),"")</f>
        <v>1.825</v>
      </c>
      <c r="F115" s="102">
        <f>IFERROR(IF(VLOOKUP($A115,'Annex 2 Designated EHV charges'!$A:$O,10,FALSE)=0,"",VLOOKUP($A115,'Annex 2 Designated EHV charges'!$A:$O,10,FALSE)),"")</f>
        <v>19.059999999999999</v>
      </c>
      <c r="G115" s="103">
        <f>IFERROR(IF(VLOOKUP($A115,'Annex 2 Designated EHV charges'!$A:$O,11,FALSE)=0,"",VLOOKUP($A115,'Annex 2 Designated EHV charges'!$A:$O,11,FALSE)),"")</f>
        <v>1.95</v>
      </c>
      <c r="H115" s="103">
        <f>IFERROR(IF(VLOOKUP($A115,'Annex 2 Designated EHV charges'!$A:$O,12,FALSE)=0,"",VLOOKUP($A115,'Annex 2 Designated EHV charges'!$A:$O,12,FALSE)),"")</f>
        <v>1.95</v>
      </c>
    </row>
    <row r="116" spans="1:8" x14ac:dyDescent="0.2">
      <c r="A116" s="96">
        <f t="array" ref="A116">IFERROR(INDEX('Annex 2 Designated EHV charges'!$A$11:$A$257, MATCH(0, IF(ISBLANK('Annex 2 Designated EHV charges'!$A$11:$A$257),1, COUNTIF(A$4:$A115, 'Annex 2 Designated EHV charges'!$A$11:$A$257)), 0)),"")</f>
        <v>634</v>
      </c>
      <c r="B116" s="96">
        <f>IF($A116="","",VLOOKUP($A116,'Annex 2 Designated EHV charges'!$A:$O,2,0))</f>
        <v>634</v>
      </c>
      <c r="C116" s="97">
        <f>IF($A116="","",VLOOKUP($A116,'Annex 2 Designated EHV charges'!$A:$O,3,0))</f>
        <v>2100041495912</v>
      </c>
      <c r="D116" s="96" t="str">
        <f>IF($A116="","",VLOOKUP($A116,'Annex 2 Designated EHV charges'!$A:$O,7,0))</f>
        <v>Beaufort Power STOR</v>
      </c>
      <c r="E116" s="101" t="str">
        <f>IFERROR(IF(VLOOKUP($A116,'Annex 2 Designated EHV charges'!$A:$O,9,FALSE)=0,"",VLOOKUP($A116,'Annex 2 Designated EHV charges'!$A:$O,9,FALSE)),"")</f>
        <v/>
      </c>
      <c r="F116" s="102">
        <f>IFERROR(IF(VLOOKUP($A116,'Annex 2 Designated EHV charges'!$A:$O,10,FALSE)=0,"",VLOOKUP($A116,'Annex 2 Designated EHV charges'!$A:$O,10,FALSE)),"")</f>
        <v>220.73</v>
      </c>
      <c r="G116" s="103">
        <f>IFERROR(IF(VLOOKUP($A116,'Annex 2 Designated EHV charges'!$A:$O,11,FALSE)=0,"",VLOOKUP($A116,'Annex 2 Designated EHV charges'!$A:$O,11,FALSE)),"")</f>
        <v>1.32</v>
      </c>
      <c r="H116" s="103">
        <f>IFERROR(IF(VLOOKUP($A116,'Annex 2 Designated EHV charges'!$A:$O,12,FALSE)=0,"",VLOOKUP($A116,'Annex 2 Designated EHV charges'!$A:$O,12,FALSE)),"")</f>
        <v>1.32</v>
      </c>
    </row>
    <row r="117" spans="1:8" x14ac:dyDescent="0.2">
      <c r="A117" s="96">
        <f t="array" ref="A117">IFERROR(INDEX('Annex 2 Designated EHV charges'!$A$11:$A$257, MATCH(0, IF(ISBLANK('Annex 2 Designated EHV charges'!$A$11:$A$257),1, COUNTIF(A$4:$A116, 'Annex 2 Designated EHV charges'!$A$11:$A$257)), 0)),"")</f>
        <v>635</v>
      </c>
      <c r="B117" s="96">
        <f>IF($A117="","",VLOOKUP($A117,'Annex 2 Designated EHV charges'!$A:$O,2,0))</f>
        <v>635</v>
      </c>
      <c r="C117" s="97">
        <f>IF($A117="","",VLOOKUP($A117,'Annex 2 Designated EHV charges'!$A:$O,3,0))</f>
        <v>2100041611942</v>
      </c>
      <c r="D117" s="96" t="str">
        <f>IF($A117="","",VLOOKUP($A117,'Annex 2 Designated EHV charges'!$A:$O,7,0))</f>
        <v>Cenin Energy Park ParcStormy</v>
      </c>
      <c r="E117" s="101" t="str">
        <f>IFERROR(IF(VLOOKUP($A117,'Annex 2 Designated EHV charges'!$A:$O,9,FALSE)=0,"",VLOOKUP($A117,'Annex 2 Designated EHV charges'!$A:$O,9,FALSE)),"")</f>
        <v/>
      </c>
      <c r="F117" s="102">
        <f>IFERROR(IF(VLOOKUP($A117,'Annex 2 Designated EHV charges'!$A:$O,10,FALSE)=0,"",VLOOKUP($A117,'Annex 2 Designated EHV charges'!$A:$O,10,FALSE)),"")</f>
        <v>1696.98</v>
      </c>
      <c r="G117" s="103">
        <f>IFERROR(IF(VLOOKUP($A117,'Annex 2 Designated EHV charges'!$A:$O,11,FALSE)=0,"",VLOOKUP($A117,'Annex 2 Designated EHV charges'!$A:$O,11,FALSE)),"")</f>
        <v>1.1000000000000001</v>
      </c>
      <c r="H117" s="103">
        <f>IFERROR(IF(VLOOKUP($A117,'Annex 2 Designated EHV charges'!$A:$O,12,FALSE)=0,"",VLOOKUP($A117,'Annex 2 Designated EHV charges'!$A:$O,12,FALSE)),"")</f>
        <v>1.1000000000000001</v>
      </c>
    </row>
    <row r="118" spans="1:8" x14ac:dyDescent="0.2">
      <c r="A118" s="96">
        <f t="array" ref="A118">IFERROR(INDEX('Annex 2 Designated EHV charges'!$A$11:$A$257, MATCH(0, IF(ISBLANK('Annex 2 Designated EHV charges'!$A$11:$A$257),1, COUNTIF(A$4:$A117, 'Annex 2 Designated EHV charges'!$A$11:$A$257)), 0)),"")</f>
        <v>671</v>
      </c>
      <c r="B118" s="96">
        <f>IF($A118="","",VLOOKUP($A118,'Annex 2 Designated EHV charges'!$A:$O,2,0))</f>
        <v>671</v>
      </c>
      <c r="C118" s="97">
        <f>IF($A118="","",VLOOKUP($A118,'Annex 2 Designated EHV charges'!$A:$O,3,0))</f>
        <v>2100041495940</v>
      </c>
      <c r="D118" s="96" t="str">
        <f>IF($A118="","",VLOOKUP($A118,'Annex 2 Designated EHV charges'!$A:$O,7,0))</f>
        <v>Brecon Power STOR</v>
      </c>
      <c r="E118" s="101" t="str">
        <f>IFERROR(IF(VLOOKUP($A118,'Annex 2 Designated EHV charges'!$A:$O,9,FALSE)=0,"",VLOOKUP($A118,'Annex 2 Designated EHV charges'!$A:$O,9,FALSE)),"")</f>
        <v/>
      </c>
      <c r="F118" s="102">
        <f>IFERROR(IF(VLOOKUP($A118,'Annex 2 Designated EHV charges'!$A:$O,10,FALSE)=0,"",VLOOKUP($A118,'Annex 2 Designated EHV charges'!$A:$O,10,FALSE)),"")</f>
        <v>254.77</v>
      </c>
      <c r="G118" s="103">
        <f>IFERROR(IF(VLOOKUP($A118,'Annex 2 Designated EHV charges'!$A:$O,11,FALSE)=0,"",VLOOKUP($A118,'Annex 2 Designated EHV charges'!$A:$O,11,FALSE)),"")</f>
        <v>1.31</v>
      </c>
      <c r="H118" s="103">
        <f>IFERROR(IF(VLOOKUP($A118,'Annex 2 Designated EHV charges'!$A:$O,12,FALSE)=0,"",VLOOKUP($A118,'Annex 2 Designated EHV charges'!$A:$O,12,FALSE)),"")</f>
        <v>1.31</v>
      </c>
    </row>
    <row r="119" spans="1:8" x14ac:dyDescent="0.2">
      <c r="A119" s="96">
        <f t="array" ref="A119">IFERROR(INDEX('Annex 2 Designated EHV charges'!$A$11:$A$257, MATCH(0, IF(ISBLANK('Annex 2 Designated EHV charges'!$A$11:$A$257),1, COUNTIF(A$4:$A118, 'Annex 2 Designated EHV charges'!$A$11:$A$257)), 0)),"")</f>
        <v>672</v>
      </c>
      <c r="B119" s="96">
        <f>IF($A119="","",VLOOKUP($A119,'Annex 2 Designated EHV charges'!$A:$O,2,0))</f>
        <v>672</v>
      </c>
      <c r="C119" s="97">
        <f>IF($A119="","",VLOOKUP($A119,'Annex 2 Designated EHV charges'!$A:$O,3,0))</f>
        <v>2100041611960</v>
      </c>
      <c r="D119" s="96" t="str">
        <f>IF($A119="","",VLOOKUP($A119,'Annex 2 Designated EHV charges'!$A:$O,7,0))</f>
        <v>Cenin Energy Park Battery</v>
      </c>
      <c r="E119" s="101" t="str">
        <f>IFERROR(IF(VLOOKUP($A119,'Annex 2 Designated EHV charges'!$A:$O,9,FALSE)=0,"",VLOOKUP($A119,'Annex 2 Designated EHV charges'!$A:$O,9,FALSE)),"")</f>
        <v/>
      </c>
      <c r="F119" s="102">
        <f>IFERROR(IF(VLOOKUP($A119,'Annex 2 Designated EHV charges'!$A:$O,10,FALSE)=0,"",VLOOKUP($A119,'Annex 2 Designated EHV charges'!$A:$O,10,FALSE)),"")</f>
        <v>167.72</v>
      </c>
      <c r="G119" s="103">
        <f>IFERROR(IF(VLOOKUP($A119,'Annex 2 Designated EHV charges'!$A:$O,11,FALSE)=0,"",VLOOKUP($A119,'Annex 2 Designated EHV charges'!$A:$O,11,FALSE)),"")</f>
        <v>1.01</v>
      </c>
      <c r="H119" s="103">
        <f>IFERROR(IF(VLOOKUP($A119,'Annex 2 Designated EHV charges'!$A:$O,12,FALSE)=0,"",VLOOKUP($A119,'Annex 2 Designated EHV charges'!$A:$O,12,FALSE)),"")</f>
        <v>1.01</v>
      </c>
    </row>
    <row r="120" spans="1:8" x14ac:dyDescent="0.2">
      <c r="A120" s="96">
        <f t="array" ref="A120">IFERROR(INDEX('Annex 2 Designated EHV charges'!$A$11:$A$257, MATCH(0, IF(ISBLANK('Annex 2 Designated EHV charges'!$A$11:$A$257),1, COUNTIF(A$4:$A119, 'Annex 2 Designated EHV charges'!$A$11:$A$257)), 0)),"")</f>
        <v>680</v>
      </c>
      <c r="B120" s="96">
        <f>IF($A120="","",VLOOKUP($A120,'Annex 2 Designated EHV charges'!$A:$O,2,0))</f>
        <v>680</v>
      </c>
      <c r="C120" s="97">
        <f>IF($A120="","",VLOOKUP($A120,'Annex 2 Designated EHV charges'!$A:$O,3,0))</f>
        <v>2100041526631</v>
      </c>
      <c r="D120" s="96" t="str">
        <f>IF($A120="","",VLOOKUP($A120,'Annex 2 Designated EHV charges'!$A:$O,7,0))</f>
        <v>Bryn Blaen WF</v>
      </c>
      <c r="E120" s="101">
        <f>IFERROR(IF(VLOOKUP($A120,'Annex 2 Designated EHV charges'!$A:$O,9,FALSE)=0,"",VLOOKUP($A120,'Annex 2 Designated EHV charges'!$A:$O,9,FALSE)),"")</f>
        <v>2.569</v>
      </c>
      <c r="F120" s="102">
        <f>IFERROR(IF(VLOOKUP($A120,'Annex 2 Designated EHV charges'!$A:$O,10,FALSE)=0,"",VLOOKUP($A120,'Annex 2 Designated EHV charges'!$A:$O,10,FALSE)),"")</f>
        <v>23.06</v>
      </c>
      <c r="G120" s="103">
        <f>IFERROR(IF(VLOOKUP($A120,'Annex 2 Designated EHV charges'!$A:$O,11,FALSE)=0,"",VLOOKUP($A120,'Annex 2 Designated EHV charges'!$A:$O,11,FALSE)),"")</f>
        <v>3.55</v>
      </c>
      <c r="H120" s="103">
        <f>IFERROR(IF(VLOOKUP($A120,'Annex 2 Designated EHV charges'!$A:$O,12,FALSE)=0,"",VLOOKUP($A120,'Annex 2 Designated EHV charges'!$A:$O,12,FALSE)),"")</f>
        <v>3.55</v>
      </c>
    </row>
    <row r="121" spans="1:8" x14ac:dyDescent="0.2">
      <c r="A121" s="96">
        <f t="array" ref="A121">IFERROR(INDEX('Annex 2 Designated EHV charges'!$A$11:$A$257, MATCH(0, IF(ISBLANK('Annex 2 Designated EHV charges'!$A$11:$A$257),1, COUNTIF(A$4:$A120, 'Annex 2 Designated EHV charges'!$A$11:$A$257)), 0)),"")</f>
        <v>681</v>
      </c>
      <c r="B121" s="96">
        <f>IF($A121="","",VLOOKUP($A121,'Annex 2 Designated EHV charges'!$A:$O,2,0))</f>
        <v>681</v>
      </c>
      <c r="C121" s="97">
        <f>IF($A121="","",VLOOKUP($A121,'Annex 2 Designated EHV charges'!$A:$O,3,0))</f>
        <v>2100041539170</v>
      </c>
      <c r="D121" s="96" t="str">
        <f>IF($A121="","",VLOOKUP($A121,'Annex 2 Designated EHV charges'!$A:$O,7,0))</f>
        <v xml:space="preserve">Ystradffin Hydro </v>
      </c>
      <c r="E121" s="101">
        <f>IFERROR(IF(VLOOKUP($A121,'Annex 2 Designated EHV charges'!$A:$O,9,FALSE)=0,"",VLOOKUP($A121,'Annex 2 Designated EHV charges'!$A:$O,9,FALSE)),"")</f>
        <v>3.2879999999999998</v>
      </c>
      <c r="F121" s="102">
        <f>IFERROR(IF(VLOOKUP($A121,'Annex 2 Designated EHV charges'!$A:$O,10,FALSE)=0,"",VLOOKUP($A121,'Annex 2 Designated EHV charges'!$A:$O,10,FALSE)),"")</f>
        <v>30.8</v>
      </c>
      <c r="G121" s="103">
        <f>IFERROR(IF(VLOOKUP($A121,'Annex 2 Designated EHV charges'!$A:$O,11,FALSE)=0,"",VLOOKUP($A121,'Annex 2 Designated EHV charges'!$A:$O,11,FALSE)),"")</f>
        <v>3.75</v>
      </c>
      <c r="H121" s="103">
        <f>IFERROR(IF(VLOOKUP($A121,'Annex 2 Designated EHV charges'!$A:$O,12,FALSE)=0,"",VLOOKUP($A121,'Annex 2 Designated EHV charges'!$A:$O,12,FALSE)),"")</f>
        <v>3.75</v>
      </c>
    </row>
    <row r="122" spans="1:8" x14ac:dyDescent="0.2">
      <c r="A122" s="96">
        <f t="array" ref="A122">IFERROR(INDEX('Annex 2 Designated EHV charges'!$A$11:$A$257, MATCH(0, IF(ISBLANK('Annex 2 Designated EHV charges'!$A$11:$A$257),1, COUNTIF(A$4:$A121, 'Annex 2 Designated EHV charges'!$A$11:$A$257)), 0)),"")</f>
        <v>682</v>
      </c>
      <c r="B122" s="96">
        <f>IF($A122="","",VLOOKUP($A122,'Annex 2 Designated EHV charges'!$A:$O,2,0))</f>
        <v>682</v>
      </c>
      <c r="C122" s="97">
        <f>IF($A122="","",VLOOKUP($A122,'Annex 2 Designated EHV charges'!$A:$O,3,0))</f>
        <v>2100041620352</v>
      </c>
      <c r="D122" s="96" t="str">
        <f>IF($A122="","",VLOOKUP($A122,'Annex 2 Designated EHV charges'!$A:$O,7,0))</f>
        <v>Bryn Henllys 33kV PV</v>
      </c>
      <c r="E122" s="101">
        <f>IFERROR(IF(VLOOKUP($A122,'Annex 2 Designated EHV charges'!$A:$O,9,FALSE)=0,"",VLOOKUP($A122,'Annex 2 Designated EHV charges'!$A:$O,9,FALSE)),"")</f>
        <v>1.9E-2</v>
      </c>
      <c r="F122" s="102">
        <f>IFERROR(IF(VLOOKUP($A122,'Annex 2 Designated EHV charges'!$A:$O,10,FALSE)=0,"",VLOOKUP($A122,'Annex 2 Designated EHV charges'!$A:$O,10,FALSE)),"")</f>
        <v>1614.61</v>
      </c>
      <c r="G122" s="103">
        <f>IFERROR(IF(VLOOKUP($A122,'Annex 2 Designated EHV charges'!$A:$O,11,FALSE)=0,"",VLOOKUP($A122,'Annex 2 Designated EHV charges'!$A:$O,11,FALSE)),"")</f>
        <v>1.89</v>
      </c>
      <c r="H122" s="103">
        <f>IFERROR(IF(VLOOKUP($A122,'Annex 2 Designated EHV charges'!$A:$O,12,FALSE)=0,"",VLOOKUP($A122,'Annex 2 Designated EHV charges'!$A:$O,12,FALSE)),"")</f>
        <v>1.89</v>
      </c>
    </row>
    <row r="123" spans="1:8" ht="25.5" x14ac:dyDescent="0.2">
      <c r="A123" s="96">
        <f t="array" ref="A123">IFERROR(INDEX('Annex 2 Designated EHV charges'!$A$11:$A$257, MATCH(0, IF(ISBLANK('Annex 2 Designated EHV charges'!$A$11:$A$257),1, COUNTIF(A$4:$A122, 'Annex 2 Designated EHV charges'!$A$11:$A$257)), 0)),"")</f>
        <v>688</v>
      </c>
      <c r="B123" s="96">
        <f>IF($A123="","",VLOOKUP($A123,'Annex 2 Designated EHV charges'!$A:$O,2,0))</f>
        <v>688</v>
      </c>
      <c r="C123" s="97" t="str">
        <f>IF($A123="","",VLOOKUP($A123,'Annex 2 Designated EHV charges'!$A:$O,3,0))</f>
        <v>2100041546201_x000D_
2100041546674</v>
      </c>
      <c r="D123" s="96" t="str">
        <f>IF($A123="","",VLOOKUP($A123,'Annex 2 Designated EHV charges'!$A:$O,7,0))</f>
        <v>Swansea University</v>
      </c>
      <c r="E123" s="101">
        <f>IFERROR(IF(VLOOKUP($A123,'Annex 2 Designated EHV charges'!$A:$O,9,FALSE)=0,"",VLOOKUP($A123,'Annex 2 Designated EHV charges'!$A:$O,9,FALSE)),"")</f>
        <v>8.8999999999999996E-2</v>
      </c>
      <c r="F123" s="102">
        <f>IFERROR(IF(VLOOKUP($A123,'Annex 2 Designated EHV charges'!$A:$O,10,FALSE)=0,"",VLOOKUP($A123,'Annex 2 Designated EHV charges'!$A:$O,10,FALSE)),"")</f>
        <v>22862.06</v>
      </c>
      <c r="G123" s="103">
        <f>IFERROR(IF(VLOOKUP($A123,'Annex 2 Designated EHV charges'!$A:$O,11,FALSE)=0,"",VLOOKUP($A123,'Annex 2 Designated EHV charges'!$A:$O,11,FALSE)),"")</f>
        <v>2.95</v>
      </c>
      <c r="H123" s="103">
        <f>IFERROR(IF(VLOOKUP($A123,'Annex 2 Designated EHV charges'!$A:$O,12,FALSE)=0,"",VLOOKUP($A123,'Annex 2 Designated EHV charges'!$A:$O,12,FALSE)),"")</f>
        <v>2.95</v>
      </c>
    </row>
    <row r="124" spans="1:8" x14ac:dyDescent="0.2">
      <c r="A124" s="96">
        <f t="array" ref="A124">IFERROR(INDEX('Annex 2 Designated EHV charges'!$A$11:$A$257, MATCH(0, IF(ISBLANK('Annex 2 Designated EHV charges'!$A$11:$A$257),1, COUNTIF(A$4:$A123, 'Annex 2 Designated EHV charges'!$A$11:$A$257)), 0)),"")</f>
        <v>689</v>
      </c>
      <c r="B124" s="96">
        <f>IF($A124="","",VLOOKUP($A124,'Annex 2 Designated EHV charges'!$A:$O,2,0))</f>
        <v>689</v>
      </c>
      <c r="C124" s="97">
        <f>IF($A124="","",VLOOKUP($A124,'Annex 2 Designated EHV charges'!$A:$O,3,0))</f>
        <v>2100041611915</v>
      </c>
      <c r="D124" s="96" t="str">
        <f>IF($A124="","",VLOOKUP($A124,'Annex 2 Designated EHV charges'!$A:$O,7,0))</f>
        <v>Cenin Energy Park T2 WT</v>
      </c>
      <c r="E124" s="101" t="str">
        <f>IFERROR(IF(VLOOKUP($A124,'Annex 2 Designated EHV charges'!$A:$O,9,FALSE)=0,"",VLOOKUP($A124,'Annex 2 Designated EHV charges'!$A:$O,9,FALSE)),"")</f>
        <v/>
      </c>
      <c r="F124" s="102">
        <f>IFERROR(IF(VLOOKUP($A124,'Annex 2 Designated EHV charges'!$A:$O,10,FALSE)=0,"",VLOOKUP($A124,'Annex 2 Designated EHV charges'!$A:$O,10,FALSE)),"")</f>
        <v>6.29</v>
      </c>
      <c r="G124" s="103">
        <f>IFERROR(IF(VLOOKUP($A124,'Annex 2 Designated EHV charges'!$A:$O,11,FALSE)=0,"",VLOOKUP($A124,'Annex 2 Designated EHV charges'!$A:$O,11,FALSE)),"")</f>
        <v>1.07</v>
      </c>
      <c r="H124" s="103">
        <f>IFERROR(IF(VLOOKUP($A124,'Annex 2 Designated EHV charges'!$A:$O,12,FALSE)=0,"",VLOOKUP($A124,'Annex 2 Designated EHV charges'!$A:$O,12,FALSE)),"")</f>
        <v>1.07</v>
      </c>
    </row>
    <row r="125" spans="1:8" x14ac:dyDescent="0.2">
      <c r="A125" s="96">
        <f t="array" ref="A125">IFERROR(INDEX('Annex 2 Designated EHV charges'!$A$11:$A$257, MATCH(0, IF(ISBLANK('Annex 2 Designated EHV charges'!$A$11:$A$257),1, COUNTIF(A$4:$A124, 'Annex 2 Designated EHV charges'!$A$11:$A$257)), 0)),"")</f>
        <v>750</v>
      </c>
      <c r="B125" s="96">
        <f>IF($A125="","",VLOOKUP($A125,'Annex 2 Designated EHV charges'!$A:$O,2,0))</f>
        <v>750</v>
      </c>
      <c r="C125" s="97">
        <f>IF($A125="","",VLOOKUP($A125,'Annex 2 Designated EHV charges'!$A:$O,3,0))</f>
        <v>2100041422668</v>
      </c>
      <c r="D125" s="96" t="str">
        <f>IF($A125="","",VLOOKUP($A125,'Annex 2 Designated EHV charges'!$A:$O,7,0))</f>
        <v>Brechfa Forest West WF</v>
      </c>
      <c r="E125" s="101">
        <f>IFERROR(IF(VLOOKUP($A125,'Annex 2 Designated EHV charges'!$A:$O,9,FALSE)=0,"",VLOOKUP($A125,'Annex 2 Designated EHV charges'!$A:$O,9,FALSE)),"")</f>
        <v>1E-3</v>
      </c>
      <c r="F125" s="102">
        <f>IFERROR(IF(VLOOKUP($A125,'Annex 2 Designated EHV charges'!$A:$O,10,FALSE)=0,"",VLOOKUP($A125,'Annex 2 Designated EHV charges'!$A:$O,10,FALSE)),"")</f>
        <v>746.86</v>
      </c>
      <c r="G125" s="103">
        <f>IFERROR(IF(VLOOKUP($A125,'Annex 2 Designated EHV charges'!$A:$O,11,FALSE)=0,"",VLOOKUP($A125,'Annex 2 Designated EHV charges'!$A:$O,11,FALSE)),"")</f>
        <v>1.29</v>
      </c>
      <c r="H125" s="103">
        <f>IFERROR(IF(VLOOKUP($A125,'Annex 2 Designated EHV charges'!$A:$O,12,FALSE)=0,"",VLOOKUP($A125,'Annex 2 Designated EHV charges'!$A:$O,12,FALSE)),"")</f>
        <v>1.29</v>
      </c>
    </row>
    <row r="126" spans="1:8" ht="25.5" x14ac:dyDescent="0.2">
      <c r="A126" s="96">
        <f t="array" ref="A126">IFERROR(INDEX('Annex 2 Designated EHV charges'!$A$11:$A$257, MATCH(0, IF(ISBLANK('Annex 2 Designated EHV charges'!$A$11:$A$257),1, COUNTIF(A$4:$A125, 'Annex 2 Designated EHV charges'!$A$11:$A$257)), 0)),"")</f>
        <v>751</v>
      </c>
      <c r="B126" s="96">
        <f>IF($A126="","",VLOOKUP($A126,'Annex 2 Designated EHV charges'!$A:$O,2,0))</f>
        <v>751</v>
      </c>
      <c r="C126" s="97" t="str">
        <f>IF($A126="","",VLOOKUP($A126,'Annex 2 Designated EHV charges'!$A:$O,3,0))</f>
        <v>2100041566217_x000D_
2100041566341</v>
      </c>
      <c r="D126" s="96" t="str">
        <f>IF($A126="","",VLOOKUP($A126,'Annex 2 Designated EHV charges'!$A:$O,7,0))</f>
        <v>Pembroke Refinery</v>
      </c>
      <c r="E126" s="101" t="str">
        <f>IFERROR(IF(VLOOKUP($A126,'Annex 2 Designated EHV charges'!$A:$O,9,FALSE)=0,"",VLOOKUP($A126,'Annex 2 Designated EHV charges'!$A:$O,9,FALSE)),"")</f>
        <v/>
      </c>
      <c r="F126" s="102">
        <f>IFERROR(IF(VLOOKUP($A126,'Annex 2 Designated EHV charges'!$A:$O,10,FALSE)=0,"",VLOOKUP($A126,'Annex 2 Designated EHV charges'!$A:$O,10,FALSE)),"")</f>
        <v>124838.97</v>
      </c>
      <c r="G126" s="103">
        <f>IFERROR(IF(VLOOKUP($A126,'Annex 2 Designated EHV charges'!$A:$O,11,FALSE)=0,"",VLOOKUP($A126,'Annex 2 Designated EHV charges'!$A:$O,11,FALSE)),"")</f>
        <v>0.88</v>
      </c>
      <c r="H126" s="103">
        <f>IFERROR(IF(VLOOKUP($A126,'Annex 2 Designated EHV charges'!$A:$O,12,FALSE)=0,"",VLOOKUP($A126,'Annex 2 Designated EHV charges'!$A:$O,12,FALSE)),"")</f>
        <v>0.88</v>
      </c>
    </row>
    <row r="127" spans="1:8" x14ac:dyDescent="0.2">
      <c r="A127" s="96">
        <f t="array" ref="A127">IFERROR(INDEX('Annex 2 Designated EHV charges'!$A$11:$A$257, MATCH(0, IF(ISBLANK('Annex 2 Designated EHV charges'!$A$11:$A$257),1, COUNTIF(A$4:$A126, 'Annex 2 Designated EHV charges'!$A$11:$A$257)), 0)),"")</f>
        <v>752</v>
      </c>
      <c r="B127" s="96">
        <f>IF($A127="","",VLOOKUP($A127,'Annex 2 Designated EHV charges'!$A:$O,2,0))</f>
        <v>752</v>
      </c>
      <c r="C127" s="97">
        <f>IF($A127="","",VLOOKUP($A127,'Annex 2 Designated EHV charges'!$A:$O,3,0))</f>
        <v>2100041612468</v>
      </c>
      <c r="D127" s="96" t="str">
        <f>IF($A127="","",VLOOKUP($A127,'Annex 2 Designated EHV charges'!$A:$O,7,0))</f>
        <v>LLANWERN FM 132kV GEN</v>
      </c>
      <c r="E127" s="101" t="str">
        <f>IFERROR(IF(VLOOKUP($A127,'Annex 2 Designated EHV charges'!$A:$O,9,FALSE)=0,"",VLOOKUP($A127,'Annex 2 Designated EHV charges'!$A:$O,9,FALSE)),"")</f>
        <v/>
      </c>
      <c r="F127" s="102">
        <f>IFERROR(IF(VLOOKUP($A127,'Annex 2 Designated EHV charges'!$A:$O,10,FALSE)=0,"",VLOOKUP($A127,'Annex 2 Designated EHV charges'!$A:$O,10,FALSE)),"")</f>
        <v>2.25</v>
      </c>
      <c r="G127" s="103">
        <f>IFERROR(IF(VLOOKUP($A127,'Annex 2 Designated EHV charges'!$A:$O,11,FALSE)=0,"",VLOOKUP($A127,'Annex 2 Designated EHV charges'!$A:$O,11,FALSE)),"")</f>
        <v>3.98</v>
      </c>
      <c r="H127" s="103">
        <f>IFERROR(IF(VLOOKUP($A127,'Annex 2 Designated EHV charges'!$A:$O,12,FALSE)=0,"",VLOOKUP($A127,'Annex 2 Designated EHV charges'!$A:$O,12,FALSE)),"")</f>
        <v>3.98</v>
      </c>
    </row>
    <row r="128" spans="1:8" x14ac:dyDescent="0.2">
      <c r="A128" s="96">
        <f t="array" ref="A128">IFERROR(INDEX('Annex 2 Designated EHV charges'!$A$11:$A$257, MATCH(0, IF(ISBLANK('Annex 2 Designated EHV charges'!$A$11:$A$257),1, COUNTIF(A$4:$A127, 'Annex 2 Designated EHV charges'!$A$11:$A$257)), 0)),"")</f>
        <v>760</v>
      </c>
      <c r="B128" s="96">
        <f>IF($A128="","",VLOOKUP($A128,'Annex 2 Designated EHV charges'!$A:$O,2,0))</f>
        <v>760</v>
      </c>
      <c r="C128" s="97">
        <f>IF($A128="","",VLOOKUP($A128,'Annex 2 Designated EHV charges'!$A:$O,3,0))</f>
        <v>2100041324775</v>
      </c>
      <c r="D128" s="96" t="str">
        <f>IF($A128="","",VLOOKUP($A128,'Annex 2 Designated EHV charges'!$A:$O,7,0))</f>
        <v>Pen Y Cymoedd WF Aux.</v>
      </c>
      <c r="E128" s="101">
        <f>IFERROR(IF(VLOOKUP($A128,'Annex 2 Designated EHV charges'!$A:$O,9,FALSE)=0,"",VLOOKUP($A128,'Annex 2 Designated EHV charges'!$A:$O,9,FALSE)),"")</f>
        <v>3.5000000000000003E-2</v>
      </c>
      <c r="F128" s="102">
        <f>IFERROR(IF(VLOOKUP($A128,'Annex 2 Designated EHV charges'!$A:$O,10,FALSE)=0,"",VLOOKUP($A128,'Annex 2 Designated EHV charges'!$A:$O,10,FALSE)),"")</f>
        <v>4484.03</v>
      </c>
      <c r="G128" s="103">
        <f>IFERROR(IF(VLOOKUP($A128,'Annex 2 Designated EHV charges'!$A:$O,11,FALSE)=0,"",VLOOKUP($A128,'Annex 2 Designated EHV charges'!$A:$O,11,FALSE)),"")</f>
        <v>1.41</v>
      </c>
      <c r="H128" s="103">
        <f>IFERROR(IF(VLOOKUP($A128,'Annex 2 Designated EHV charges'!$A:$O,12,FALSE)=0,"",VLOOKUP($A128,'Annex 2 Designated EHV charges'!$A:$O,12,FALSE)),"")</f>
        <v>1.41</v>
      </c>
    </row>
    <row r="129" spans="1:8" x14ac:dyDescent="0.2">
      <c r="A129" s="96">
        <f t="array" ref="A129">IFERROR(INDEX('Annex 2 Designated EHV charges'!$A$11:$A$257, MATCH(0, IF(ISBLANK('Annex 2 Designated EHV charges'!$A$11:$A$257),1, COUNTIF(A$4:$A128, 'Annex 2 Designated EHV charges'!$A$11:$A$257)), 0)),"")</f>
        <v>761</v>
      </c>
      <c r="B129" s="96">
        <f>IF($A129="","",VLOOKUP($A129,'Annex 2 Designated EHV charges'!$A:$O,2,0))</f>
        <v>761</v>
      </c>
      <c r="C129" s="97">
        <f>IF($A129="","",VLOOKUP($A129,'Annex 2 Designated EHV charges'!$A:$O,3,0))</f>
        <v>2100041490037</v>
      </c>
      <c r="D129" s="96" t="str">
        <f>IF($A129="","",VLOOKUP($A129,'Annex 2 Designated EHV charges'!$A:$O,7,0))</f>
        <v>Afan Way STOR</v>
      </c>
      <c r="E129" s="101">
        <f>IFERROR(IF(VLOOKUP($A129,'Annex 2 Designated EHV charges'!$A:$O,9,FALSE)=0,"",VLOOKUP($A129,'Annex 2 Designated EHV charges'!$A:$O,9,FALSE)),"")</f>
        <v>0.496</v>
      </c>
      <c r="F129" s="102">
        <f>IFERROR(IF(VLOOKUP($A129,'Annex 2 Designated EHV charges'!$A:$O,10,FALSE)=0,"",VLOOKUP($A129,'Annex 2 Designated EHV charges'!$A:$O,10,FALSE)),"")</f>
        <v>12</v>
      </c>
      <c r="G129" s="103">
        <f>IFERROR(IF(VLOOKUP($A129,'Annex 2 Designated EHV charges'!$A:$O,11,FALSE)=0,"",VLOOKUP($A129,'Annex 2 Designated EHV charges'!$A:$O,11,FALSE)),"")</f>
        <v>2.02</v>
      </c>
      <c r="H129" s="103">
        <f>IFERROR(IF(VLOOKUP($A129,'Annex 2 Designated EHV charges'!$A:$O,12,FALSE)=0,"",VLOOKUP($A129,'Annex 2 Designated EHV charges'!$A:$O,12,FALSE)),"")</f>
        <v>2.02</v>
      </c>
    </row>
    <row r="130" spans="1:8" x14ac:dyDescent="0.2">
      <c r="A130" s="96">
        <f t="array" ref="A130">IFERROR(INDEX('Annex 2 Designated EHV charges'!$A$11:$A$257, MATCH(0, IF(ISBLANK('Annex 2 Designated EHV charges'!$A$11:$A$257),1, COUNTIF(A$4:$A129, 'Annex 2 Designated EHV charges'!$A$11:$A$257)), 0)),"")</f>
        <v>762</v>
      </c>
      <c r="B130" s="96">
        <f>IF($A130="","",VLOOKUP($A130,'Annex 2 Designated EHV charges'!$A:$O,2,0))</f>
        <v>762</v>
      </c>
      <c r="C130" s="97">
        <f>IF($A130="","",VLOOKUP($A130,'Annex 2 Designated EHV charges'!$A:$O,3,0))</f>
        <v>2100041418350</v>
      </c>
      <c r="D130" s="96" t="str">
        <f>IF($A130="","",VLOOKUP($A130,'Annex 2 Designated EHV charges'!$A:$O,7,0))</f>
        <v>Manmoel PV</v>
      </c>
      <c r="E130" s="101">
        <f>IFERROR(IF(VLOOKUP($A130,'Annex 2 Designated EHV charges'!$A:$O,9,FALSE)=0,"",VLOOKUP($A130,'Annex 2 Designated EHV charges'!$A:$O,9,FALSE)),"")</f>
        <v>2.2040000000000002</v>
      </c>
      <c r="F130" s="102">
        <f>IFERROR(IF(VLOOKUP($A130,'Annex 2 Designated EHV charges'!$A:$O,10,FALSE)=0,"",VLOOKUP($A130,'Annex 2 Designated EHV charges'!$A:$O,10,FALSE)),"")</f>
        <v>69.97</v>
      </c>
      <c r="G130" s="103">
        <f>IFERROR(IF(VLOOKUP($A130,'Annex 2 Designated EHV charges'!$A:$O,11,FALSE)=0,"",VLOOKUP($A130,'Annex 2 Designated EHV charges'!$A:$O,11,FALSE)),"")</f>
        <v>1.19</v>
      </c>
      <c r="H130" s="103">
        <f>IFERROR(IF(VLOOKUP($A130,'Annex 2 Designated EHV charges'!$A:$O,12,FALSE)=0,"",VLOOKUP($A130,'Annex 2 Designated EHV charges'!$A:$O,12,FALSE)),"")</f>
        <v>1.19</v>
      </c>
    </row>
    <row r="131" spans="1:8" x14ac:dyDescent="0.2">
      <c r="A131" s="96">
        <f t="array" ref="A131">IFERROR(INDEX('Annex 2 Designated EHV charges'!$A$11:$A$257, MATCH(0, IF(ISBLANK('Annex 2 Designated EHV charges'!$A$11:$A$257),1, COUNTIF(A$4:$A130, 'Annex 2 Designated EHV charges'!$A$11:$A$257)), 0)),"")</f>
        <v>763</v>
      </c>
      <c r="B131" s="96">
        <f>IF($A131="","",VLOOKUP($A131,'Annex 2 Designated EHV charges'!$A:$O,2,0))</f>
        <v>763</v>
      </c>
      <c r="C131" s="97">
        <f>IF($A131="","",VLOOKUP($A131,'Annex 2 Designated EHV charges'!$A:$O,3,0))</f>
        <v>2100041438659</v>
      </c>
      <c r="D131" s="96" t="str">
        <f>IF($A131="","",VLOOKUP($A131,'Annex 2 Designated EHV charges'!$A:$O,7,0))</f>
        <v>Maesgwyn Extension PV</v>
      </c>
      <c r="E131" s="101">
        <f>IFERROR(IF(VLOOKUP($A131,'Annex 2 Designated EHV charges'!$A:$O,9,FALSE)=0,"",VLOOKUP($A131,'Annex 2 Designated EHV charges'!$A:$O,9,FALSE)),"")</f>
        <v>1.9E-2</v>
      </c>
      <c r="F131" s="102">
        <f>IFERROR(IF(VLOOKUP($A131,'Annex 2 Designated EHV charges'!$A:$O,10,FALSE)=0,"",VLOOKUP($A131,'Annex 2 Designated EHV charges'!$A:$O,10,FALSE)),"")</f>
        <v>12.44</v>
      </c>
      <c r="G131" s="103">
        <f>IFERROR(IF(VLOOKUP($A131,'Annex 2 Designated EHV charges'!$A:$O,11,FALSE)=0,"",VLOOKUP($A131,'Annex 2 Designated EHV charges'!$A:$O,11,FALSE)),"")</f>
        <v>1.34</v>
      </c>
      <c r="H131" s="103">
        <f>IFERROR(IF(VLOOKUP($A131,'Annex 2 Designated EHV charges'!$A:$O,12,FALSE)=0,"",VLOOKUP($A131,'Annex 2 Designated EHV charges'!$A:$O,12,FALSE)),"")</f>
        <v>1.34</v>
      </c>
    </row>
    <row r="132" spans="1:8" x14ac:dyDescent="0.2">
      <c r="A132" s="96">
        <f t="array" ref="A132">IFERROR(INDEX('Annex 2 Designated EHV charges'!$A$11:$A$257, MATCH(0, IF(ISBLANK('Annex 2 Designated EHV charges'!$A$11:$A$257),1, COUNTIF(A$4:$A131, 'Annex 2 Designated EHV charges'!$A$11:$A$257)), 0)),"")</f>
        <v>764</v>
      </c>
      <c r="B132" s="96">
        <f>IF($A132="","",VLOOKUP($A132,'Annex 2 Designated EHV charges'!$A:$O,2,0))</f>
        <v>764</v>
      </c>
      <c r="C132" s="97">
        <f>IF($A132="","",VLOOKUP($A132,'Annex 2 Designated EHV charges'!$A:$O,3,0))</f>
        <v>2100041444801</v>
      </c>
      <c r="D132" s="96" t="str">
        <f>IF($A132="","",VLOOKUP($A132,'Annex 2 Designated EHV charges'!$A:$O,7,0))</f>
        <v>Crumlin STOR</v>
      </c>
      <c r="E132" s="101">
        <f>IFERROR(IF(VLOOKUP($A132,'Annex 2 Designated EHV charges'!$A:$O,9,FALSE)=0,"",VLOOKUP($A132,'Annex 2 Designated EHV charges'!$A:$O,9,FALSE)),"")</f>
        <v>2.1869999999999998</v>
      </c>
      <c r="F132" s="102">
        <f>IFERROR(IF(VLOOKUP($A132,'Annex 2 Designated EHV charges'!$A:$O,10,FALSE)=0,"",VLOOKUP($A132,'Annex 2 Designated EHV charges'!$A:$O,10,FALSE)),"")</f>
        <v>18.02</v>
      </c>
      <c r="G132" s="103">
        <f>IFERROR(IF(VLOOKUP($A132,'Annex 2 Designated EHV charges'!$A:$O,11,FALSE)=0,"",VLOOKUP($A132,'Annex 2 Designated EHV charges'!$A:$O,11,FALSE)),"")</f>
        <v>1.3</v>
      </c>
      <c r="H132" s="103">
        <f>IFERROR(IF(VLOOKUP($A132,'Annex 2 Designated EHV charges'!$A:$O,12,FALSE)=0,"",VLOOKUP($A132,'Annex 2 Designated EHV charges'!$A:$O,12,FALSE)),"")</f>
        <v>1.3</v>
      </c>
    </row>
    <row r="133" spans="1:8" x14ac:dyDescent="0.2">
      <c r="A133" s="96">
        <f t="array" ref="A133">IFERROR(INDEX('Annex 2 Designated EHV charges'!$A$11:$A$257, MATCH(0, IF(ISBLANK('Annex 2 Designated EHV charges'!$A$11:$A$257),1, COUNTIF(A$4:$A132, 'Annex 2 Designated EHV charges'!$A$11:$A$257)), 0)),"")</f>
        <v>765</v>
      </c>
      <c r="B133" s="96">
        <f>IF($A133="","",VLOOKUP($A133,'Annex 2 Designated EHV charges'!$A:$O,2,0))</f>
        <v>765</v>
      </c>
      <c r="C133" s="97">
        <f>IF($A133="","",VLOOKUP($A133,'Annex 2 Designated EHV charges'!$A:$O,3,0))</f>
        <v>2100041445958</v>
      </c>
      <c r="D133" s="96" t="str">
        <f>IF($A133="","",VLOOKUP($A133,'Annex 2 Designated EHV charges'!$A:$O,7,0))</f>
        <v>Pen Bryn Oer WF</v>
      </c>
      <c r="E133" s="101">
        <f>IFERROR(IF(VLOOKUP($A133,'Annex 2 Designated EHV charges'!$A:$O,9,FALSE)=0,"",VLOOKUP($A133,'Annex 2 Designated EHV charges'!$A:$O,9,FALSE)),"")</f>
        <v>2.4E-2</v>
      </c>
      <c r="F133" s="102">
        <f>IFERROR(IF(VLOOKUP($A133,'Annex 2 Designated EHV charges'!$A:$O,10,FALSE)=0,"",VLOOKUP($A133,'Annex 2 Designated EHV charges'!$A:$O,10,FALSE)),"")</f>
        <v>52.42</v>
      </c>
      <c r="G133" s="103">
        <f>IFERROR(IF(VLOOKUP($A133,'Annex 2 Designated EHV charges'!$A:$O,11,FALSE)=0,"",VLOOKUP($A133,'Annex 2 Designated EHV charges'!$A:$O,11,FALSE)),"")</f>
        <v>1.03</v>
      </c>
      <c r="H133" s="103">
        <f>IFERROR(IF(VLOOKUP($A133,'Annex 2 Designated EHV charges'!$A:$O,12,FALSE)=0,"",VLOOKUP($A133,'Annex 2 Designated EHV charges'!$A:$O,12,FALSE)),"")</f>
        <v>1.03</v>
      </c>
    </row>
    <row r="134" spans="1:8" ht="25.5" x14ac:dyDescent="0.2">
      <c r="A134" s="96">
        <f t="array" ref="A134">IFERROR(INDEX('Annex 2 Designated EHV charges'!$A$11:$A$257, MATCH(0, IF(ISBLANK('Annex 2 Designated EHV charges'!$A$11:$A$257),1, COUNTIF(A$4:$A133, 'Annex 2 Designated EHV charges'!$A$11:$A$257)), 0)),"")</f>
        <v>880</v>
      </c>
      <c r="B134" s="96">
        <f>IF($A134="","",VLOOKUP($A134,'Annex 2 Designated EHV charges'!$A:$O,2,0))</f>
        <v>880</v>
      </c>
      <c r="C134" s="97" t="str">
        <f>IF($A134="","",VLOOKUP($A134,'Annex 2 Designated EHV charges'!$A:$O,3,0))</f>
        <v>2189999997595_x000D_
2189999997600</v>
      </c>
      <c r="D134" s="96" t="str">
        <f>IF($A134="","",VLOOKUP($A134,'Annex 2 Designated EHV charges'!$A:$O,7,0))</f>
        <v>Tata Margam</v>
      </c>
      <c r="E134" s="101" t="str">
        <f>IFERROR(IF(VLOOKUP($A134,'Annex 2 Designated EHV charges'!$A:$O,9,FALSE)=0,"",VLOOKUP($A134,'Annex 2 Designated EHV charges'!$A:$O,9,FALSE)),"")</f>
        <v/>
      </c>
      <c r="F134" s="102">
        <f>IFERROR(IF(VLOOKUP($A134,'Annex 2 Designated EHV charges'!$A:$O,10,FALSE)=0,"",VLOOKUP($A134,'Annex 2 Designated EHV charges'!$A:$O,10,FALSE)),"")</f>
        <v>93334.09</v>
      </c>
      <c r="G134" s="103">
        <f>IFERROR(IF(VLOOKUP($A134,'Annex 2 Designated EHV charges'!$A:$O,11,FALSE)=0,"",VLOOKUP($A134,'Annex 2 Designated EHV charges'!$A:$O,11,FALSE)),"")</f>
        <v>2.0699999999999998</v>
      </c>
      <c r="H134" s="103">
        <f>IFERROR(IF(VLOOKUP($A134,'Annex 2 Designated EHV charges'!$A:$O,12,FALSE)=0,"",VLOOKUP($A134,'Annex 2 Designated EHV charges'!$A:$O,12,FALSE)),"")</f>
        <v>2.0699999999999998</v>
      </c>
    </row>
    <row r="135" spans="1:8" x14ac:dyDescent="0.2">
      <c r="A135" s="96">
        <f t="array" ref="A135">IFERROR(INDEX('Annex 2 Designated EHV charges'!$A$11:$A$257, MATCH(0, IF(ISBLANK('Annex 2 Designated EHV charges'!$A$11:$A$257),1, COUNTIF(A$4:$A134, 'Annex 2 Designated EHV charges'!$A$11:$A$257)), 0)),"")</f>
        <v>882</v>
      </c>
      <c r="B135" s="96">
        <f>IF($A135="","",VLOOKUP($A135,'Annex 2 Designated EHV charges'!$A:$O,2,0))</f>
        <v>882</v>
      </c>
      <c r="C135" s="97">
        <f>IF($A135="","",VLOOKUP($A135,'Annex 2 Designated EHV charges'!$A:$O,3,0))</f>
        <v>2100041103391</v>
      </c>
      <c r="D135" s="96" t="str">
        <f>IF($A135="","",VLOOKUP($A135,'Annex 2 Designated EHV charges'!$A:$O,7,0))</f>
        <v>Tir John BESS 33KV</v>
      </c>
      <c r="E135" s="101">
        <f>IFERROR(IF(VLOOKUP($A135,'Annex 2 Designated EHV charges'!$A:$O,9,FALSE)=0,"",VLOOKUP($A135,'Annex 2 Designated EHV charges'!$A:$O,9,FALSE)),"")</f>
        <v>0.189</v>
      </c>
      <c r="F135" s="102">
        <f>IFERROR(IF(VLOOKUP($A135,'Annex 2 Designated EHV charges'!$A:$O,10,FALSE)=0,"",VLOOKUP($A135,'Annex 2 Designated EHV charges'!$A:$O,10,FALSE)),"")</f>
        <v>550.98</v>
      </c>
      <c r="G135" s="103">
        <f>IFERROR(IF(VLOOKUP($A135,'Annex 2 Designated EHV charges'!$A:$O,11,FALSE)=0,"",VLOOKUP($A135,'Annex 2 Designated EHV charges'!$A:$O,11,FALSE)),"")</f>
        <v>1.1599999999999999</v>
      </c>
      <c r="H135" s="103">
        <f>IFERROR(IF(VLOOKUP($A135,'Annex 2 Designated EHV charges'!$A:$O,12,FALSE)=0,"",VLOOKUP($A135,'Annex 2 Designated EHV charges'!$A:$O,12,FALSE)),"")</f>
        <v>1.1599999999999999</v>
      </c>
    </row>
    <row r="136" spans="1:8" x14ac:dyDescent="0.2">
      <c r="A136" s="96">
        <f t="array" ref="A136">IFERROR(INDEX('Annex 2 Designated EHV charges'!$A$11:$A$257, MATCH(0, IF(ISBLANK('Annex 2 Designated EHV charges'!$A$11:$A$257),1, COUNTIF(A$4:$A135, 'Annex 2 Designated EHV charges'!$A$11:$A$257)), 0)),"")</f>
        <v>883</v>
      </c>
      <c r="B136" s="96">
        <f>IF($A136="","",VLOOKUP($A136,'Annex 2 Designated EHV charges'!$A:$O,2,0))</f>
        <v>883</v>
      </c>
      <c r="C136" s="97">
        <f>IF($A136="","",VLOOKUP($A136,'Annex 2 Designated EHV charges'!$A:$O,3,0))</f>
        <v>2100041105593</v>
      </c>
      <c r="D136" s="96" t="str">
        <f>IF($A136="","",VLOOKUP($A136,'Annex 2 Designated EHV charges'!$A:$O,7,0))</f>
        <v>Wear Point WF</v>
      </c>
      <c r="E136" s="101">
        <f>IFERROR(IF(VLOOKUP($A136,'Annex 2 Designated EHV charges'!$A:$O,9,FALSE)=0,"",VLOOKUP($A136,'Annex 2 Designated EHV charges'!$A:$O,9,FALSE)),"")</f>
        <v>3.7669999999999999</v>
      </c>
      <c r="F136" s="102">
        <f>IFERROR(IF(VLOOKUP($A136,'Annex 2 Designated EHV charges'!$A:$O,10,FALSE)=0,"",VLOOKUP($A136,'Annex 2 Designated EHV charges'!$A:$O,10,FALSE)),"")</f>
        <v>16.78</v>
      </c>
      <c r="G136" s="103">
        <f>IFERROR(IF(VLOOKUP($A136,'Annex 2 Designated EHV charges'!$A:$O,11,FALSE)=0,"",VLOOKUP($A136,'Annex 2 Designated EHV charges'!$A:$O,11,FALSE)),"")</f>
        <v>1.1499999999999999</v>
      </c>
      <c r="H136" s="103">
        <f>IFERROR(IF(VLOOKUP($A136,'Annex 2 Designated EHV charges'!$A:$O,12,FALSE)=0,"",VLOOKUP($A136,'Annex 2 Designated EHV charges'!$A:$O,12,FALSE)),"")</f>
        <v>1.1499999999999999</v>
      </c>
    </row>
    <row r="137" spans="1:8" x14ac:dyDescent="0.2">
      <c r="A137" s="96">
        <f t="array" ref="A137">IFERROR(INDEX('Annex 2 Designated EHV charges'!$A$11:$A$257, MATCH(0, IF(ISBLANK('Annex 2 Designated EHV charges'!$A$11:$A$257),1, COUNTIF(A$4:$A136, 'Annex 2 Designated EHV charges'!$A$11:$A$257)), 0)),"")</f>
        <v>884</v>
      </c>
      <c r="B137" s="96">
        <f>IF($A137="","",VLOOKUP($A137,'Annex 2 Designated EHV charges'!$A:$O,2,0))</f>
        <v>884</v>
      </c>
      <c r="C137" s="97">
        <f>IF($A137="","",VLOOKUP($A137,'Annex 2 Designated EHV charges'!$A:$O,3,0))</f>
        <v>2100041113229</v>
      </c>
      <c r="D137" s="96" t="str">
        <f>IF($A137="","",VLOOKUP($A137,'Annex 2 Designated EHV charges'!$A:$O,7,0))</f>
        <v>West Farm PV</v>
      </c>
      <c r="E137" s="101">
        <f>IFERROR(IF(VLOOKUP($A137,'Annex 2 Designated EHV charges'!$A:$O,9,FALSE)=0,"",VLOOKUP($A137,'Annex 2 Designated EHV charges'!$A:$O,9,FALSE)),"")</f>
        <v>3.173</v>
      </c>
      <c r="F137" s="102">
        <f>IFERROR(IF(VLOOKUP($A137,'Annex 2 Designated EHV charges'!$A:$O,10,FALSE)=0,"",VLOOKUP($A137,'Annex 2 Designated EHV charges'!$A:$O,10,FALSE)),"")</f>
        <v>7.54</v>
      </c>
      <c r="G137" s="103">
        <f>IFERROR(IF(VLOOKUP($A137,'Annex 2 Designated EHV charges'!$A:$O,11,FALSE)=0,"",VLOOKUP($A137,'Annex 2 Designated EHV charges'!$A:$O,11,FALSE)),"")</f>
        <v>1.38</v>
      </c>
      <c r="H137" s="103">
        <f>IFERROR(IF(VLOOKUP($A137,'Annex 2 Designated EHV charges'!$A:$O,12,FALSE)=0,"",VLOOKUP($A137,'Annex 2 Designated EHV charges'!$A:$O,12,FALSE)),"")</f>
        <v>1.38</v>
      </c>
    </row>
    <row r="138" spans="1:8" x14ac:dyDescent="0.2">
      <c r="A138" s="96">
        <f t="array" ref="A138">IFERROR(INDEX('Annex 2 Designated EHV charges'!$A$11:$A$257, MATCH(0, IF(ISBLANK('Annex 2 Designated EHV charges'!$A$11:$A$257),1, COUNTIF(A$4:$A137, 'Annex 2 Designated EHV charges'!$A$11:$A$257)), 0)),"")</f>
        <v>885</v>
      </c>
      <c r="B138" s="96">
        <f>IF($A138="","",VLOOKUP($A138,'Annex 2 Designated EHV charges'!$A:$O,2,0))</f>
        <v>885</v>
      </c>
      <c r="C138" s="97">
        <f>IF($A138="","",VLOOKUP($A138,'Annex 2 Designated EHV charges'!$A:$O,3,0))</f>
        <v>2100041113326</v>
      </c>
      <c r="D138" s="96" t="str">
        <f>IF($A138="","",VLOOKUP($A138,'Annex 2 Designated EHV charges'!$A:$O,7,0))</f>
        <v>Jordanston Farm PV</v>
      </c>
      <c r="E138" s="101">
        <f>IFERROR(IF(VLOOKUP($A138,'Annex 2 Designated EHV charges'!$A:$O,9,FALSE)=0,"",VLOOKUP($A138,'Annex 2 Designated EHV charges'!$A:$O,9,FALSE)),"")</f>
        <v>3.0830000000000002</v>
      </c>
      <c r="F138" s="102">
        <f>IFERROR(IF(VLOOKUP($A138,'Annex 2 Designated EHV charges'!$A:$O,10,FALSE)=0,"",VLOOKUP($A138,'Annex 2 Designated EHV charges'!$A:$O,10,FALSE)),"")</f>
        <v>3.87</v>
      </c>
      <c r="G138" s="103">
        <f>IFERROR(IF(VLOOKUP($A138,'Annex 2 Designated EHV charges'!$A:$O,11,FALSE)=0,"",VLOOKUP($A138,'Annex 2 Designated EHV charges'!$A:$O,11,FALSE)),"")</f>
        <v>3.33</v>
      </c>
      <c r="H138" s="103">
        <f>IFERROR(IF(VLOOKUP($A138,'Annex 2 Designated EHV charges'!$A:$O,12,FALSE)=0,"",VLOOKUP($A138,'Annex 2 Designated EHV charges'!$A:$O,12,FALSE)),"")</f>
        <v>3.33</v>
      </c>
    </row>
    <row r="139" spans="1:8" x14ac:dyDescent="0.2">
      <c r="A139" s="96">
        <f t="array" ref="A139">IFERROR(INDEX('Annex 2 Designated EHV charges'!$A$11:$A$257, MATCH(0, IF(ISBLANK('Annex 2 Designated EHV charges'!$A$11:$A$257),1, COUNTIF(A$4:$A138, 'Annex 2 Designated EHV charges'!$A$11:$A$257)), 0)),"")</f>
        <v>886</v>
      </c>
      <c r="B139" s="96">
        <f>IF($A139="","",VLOOKUP($A139,'Annex 2 Designated EHV charges'!$A:$O,2,0))</f>
        <v>886</v>
      </c>
      <c r="C139" s="97">
        <f>IF($A139="","",VLOOKUP($A139,'Annex 2 Designated EHV charges'!$A:$O,3,0))</f>
        <v>2100041115787</v>
      </c>
      <c r="D139" s="96" t="str">
        <f>IF($A139="","",VLOOKUP($A139,'Annex 2 Designated EHV charges'!$A:$O,7,0))</f>
        <v>Rudbaxton PV</v>
      </c>
      <c r="E139" s="101">
        <f>IFERROR(IF(VLOOKUP($A139,'Annex 2 Designated EHV charges'!$A:$O,9,FALSE)=0,"",VLOOKUP($A139,'Annex 2 Designated EHV charges'!$A:$O,9,FALSE)),"")</f>
        <v>4.351</v>
      </c>
      <c r="F139" s="102">
        <f>IFERROR(IF(VLOOKUP($A139,'Annex 2 Designated EHV charges'!$A:$O,10,FALSE)=0,"",VLOOKUP($A139,'Annex 2 Designated EHV charges'!$A:$O,10,FALSE)),"")</f>
        <v>11.79</v>
      </c>
      <c r="G139" s="103">
        <f>IFERROR(IF(VLOOKUP($A139,'Annex 2 Designated EHV charges'!$A:$O,11,FALSE)=0,"",VLOOKUP($A139,'Annex 2 Designated EHV charges'!$A:$O,11,FALSE)),"")</f>
        <v>6.17</v>
      </c>
      <c r="H139" s="103">
        <f>IFERROR(IF(VLOOKUP($A139,'Annex 2 Designated EHV charges'!$A:$O,12,FALSE)=0,"",VLOOKUP($A139,'Annex 2 Designated EHV charges'!$A:$O,12,FALSE)),"")</f>
        <v>6.17</v>
      </c>
    </row>
    <row r="140" spans="1:8" x14ac:dyDescent="0.2">
      <c r="A140" s="96">
        <f t="array" ref="A140">IFERROR(INDEX('Annex 2 Designated EHV charges'!$A$11:$A$257, MATCH(0, IF(ISBLANK('Annex 2 Designated EHV charges'!$A$11:$A$257),1, COUNTIF(A$4:$A139, 'Annex 2 Designated EHV charges'!$A$11:$A$257)), 0)),"")</f>
        <v>888</v>
      </c>
      <c r="B140" s="96">
        <f>IF($A140="","",VLOOKUP($A140,'Annex 2 Designated EHV charges'!$A:$O,2,0))</f>
        <v>888</v>
      </c>
      <c r="C140" s="97">
        <f>IF($A140="","",VLOOKUP($A140,'Annex 2 Designated EHV charges'!$A:$O,3,0))</f>
        <v>2100041120350</v>
      </c>
      <c r="D140" s="96" t="str">
        <f>IF($A140="","",VLOOKUP($A140,'Annex 2 Designated EHV charges'!$A:$O,7,0))</f>
        <v>Dowlais STOR</v>
      </c>
      <c r="E140" s="101">
        <f>IFERROR(IF(VLOOKUP($A140,'Annex 2 Designated EHV charges'!$A:$O,9,FALSE)=0,"",VLOOKUP($A140,'Annex 2 Designated EHV charges'!$A:$O,9,FALSE)),"")</f>
        <v>2.1999999999999999E-2</v>
      </c>
      <c r="F140" s="102">
        <f>IFERROR(IF(VLOOKUP($A140,'Annex 2 Designated EHV charges'!$A:$O,10,FALSE)=0,"",VLOOKUP($A140,'Annex 2 Designated EHV charges'!$A:$O,10,FALSE)),"")</f>
        <v>2563.56</v>
      </c>
      <c r="G140" s="103">
        <f>IFERROR(IF(VLOOKUP($A140,'Annex 2 Designated EHV charges'!$A:$O,11,FALSE)=0,"",VLOOKUP($A140,'Annex 2 Designated EHV charges'!$A:$O,11,FALSE)),"")</f>
        <v>0.93</v>
      </c>
      <c r="H140" s="103">
        <f>IFERROR(IF(VLOOKUP($A140,'Annex 2 Designated EHV charges'!$A:$O,12,FALSE)=0,"",VLOOKUP($A140,'Annex 2 Designated EHV charges'!$A:$O,12,FALSE)),"")</f>
        <v>0.93</v>
      </c>
    </row>
    <row r="141" spans="1:8" x14ac:dyDescent="0.2">
      <c r="A141" s="96">
        <f t="array" ref="A141">IFERROR(INDEX('Annex 2 Designated EHV charges'!$A$11:$A$257, MATCH(0, IF(ISBLANK('Annex 2 Designated EHV charges'!$A$11:$A$257),1, COUNTIF(A$4:$A140, 'Annex 2 Designated EHV charges'!$A$11:$A$257)), 0)),"")</f>
        <v>890</v>
      </c>
      <c r="B141" s="96">
        <f>IF($A141="","",VLOOKUP($A141,'Annex 2 Designated EHV charges'!$A:$O,2,0))</f>
        <v>890</v>
      </c>
      <c r="C141" s="97">
        <f>IF($A141="","",VLOOKUP($A141,'Annex 2 Designated EHV charges'!$A:$O,3,0))</f>
        <v>2100041142372</v>
      </c>
      <c r="D141" s="96" t="str">
        <f>IF($A141="","",VLOOKUP($A141,'Annex 2 Designated EHV charges'!$A:$O,7,0))</f>
        <v>Trident Park Recovery</v>
      </c>
      <c r="E141" s="101" t="str">
        <f>IFERROR(IF(VLOOKUP($A141,'Annex 2 Designated EHV charges'!$A:$O,9,FALSE)=0,"",VLOOKUP($A141,'Annex 2 Designated EHV charges'!$A:$O,9,FALSE)),"")</f>
        <v/>
      </c>
      <c r="F141" s="102">
        <f>IFERROR(IF(VLOOKUP($A141,'Annex 2 Designated EHV charges'!$A:$O,10,FALSE)=0,"",VLOOKUP($A141,'Annex 2 Designated EHV charges'!$A:$O,10,FALSE)),"")</f>
        <v>2021.47</v>
      </c>
      <c r="G141" s="103">
        <f>IFERROR(IF(VLOOKUP($A141,'Annex 2 Designated EHV charges'!$A:$O,11,FALSE)=0,"",VLOOKUP($A141,'Annex 2 Designated EHV charges'!$A:$O,11,FALSE)),"")</f>
        <v>1.1100000000000001</v>
      </c>
      <c r="H141" s="103">
        <f>IFERROR(IF(VLOOKUP($A141,'Annex 2 Designated EHV charges'!$A:$O,12,FALSE)=0,"",VLOOKUP($A141,'Annex 2 Designated EHV charges'!$A:$O,12,FALSE)),"")</f>
        <v>1.1100000000000001</v>
      </c>
    </row>
    <row r="142" spans="1:8" x14ac:dyDescent="0.2">
      <c r="A142" s="96">
        <f t="array" ref="A142">IFERROR(INDEX('Annex 2 Designated EHV charges'!$A$11:$A$257, MATCH(0, IF(ISBLANK('Annex 2 Designated EHV charges'!$A$11:$A$257),1, COUNTIF(A$4:$A141, 'Annex 2 Designated EHV charges'!$A$11:$A$257)), 0)),"")</f>
        <v>891</v>
      </c>
      <c r="B142" s="96">
        <f>IF($A142="","",VLOOKUP($A142,'Annex 2 Designated EHV charges'!$A:$O,2,0))</f>
        <v>891</v>
      </c>
      <c r="C142" s="97">
        <f>IF($A142="","",VLOOKUP($A142,'Annex 2 Designated EHV charges'!$A:$O,3,0))</f>
        <v>2100041150763</v>
      </c>
      <c r="D142" s="96" t="str">
        <f>IF($A142="","",VLOOKUP($A142,'Annex 2 Designated EHV charges'!$A:$O,7,0))</f>
        <v>Baglan Bay PV</v>
      </c>
      <c r="E142" s="101">
        <f>IFERROR(IF(VLOOKUP($A142,'Annex 2 Designated EHV charges'!$A:$O,9,FALSE)=0,"",VLOOKUP($A142,'Annex 2 Designated EHV charges'!$A:$O,9,FALSE)),"")</f>
        <v>0.498</v>
      </c>
      <c r="F142" s="102">
        <f>IFERROR(IF(VLOOKUP($A142,'Annex 2 Designated EHV charges'!$A:$O,10,FALSE)=0,"",VLOOKUP($A142,'Annex 2 Designated EHV charges'!$A:$O,10,FALSE)),"")</f>
        <v>12.79</v>
      </c>
      <c r="G142" s="103">
        <f>IFERROR(IF(VLOOKUP($A142,'Annex 2 Designated EHV charges'!$A:$O,11,FALSE)=0,"",VLOOKUP($A142,'Annex 2 Designated EHV charges'!$A:$O,11,FALSE)),"")</f>
        <v>2.08</v>
      </c>
      <c r="H142" s="103">
        <f>IFERROR(IF(VLOOKUP($A142,'Annex 2 Designated EHV charges'!$A:$O,12,FALSE)=0,"",VLOOKUP($A142,'Annex 2 Designated EHV charges'!$A:$O,12,FALSE)),"")</f>
        <v>2.08</v>
      </c>
    </row>
    <row r="143" spans="1:8" x14ac:dyDescent="0.2">
      <c r="A143" s="96">
        <f t="array" ref="A143">IFERROR(INDEX('Annex 2 Designated EHV charges'!$A$11:$A$257, MATCH(0, IF(ISBLANK('Annex 2 Designated EHV charges'!$A$11:$A$257),1, COUNTIF(A$4:$A142, 'Annex 2 Designated EHV charges'!$A$11:$A$257)), 0)),"")</f>
        <v>892</v>
      </c>
      <c r="B143" s="96">
        <f>IF($A143="","",VLOOKUP($A143,'Annex 2 Designated EHV charges'!$A:$O,2,0))</f>
        <v>892</v>
      </c>
      <c r="C143" s="97">
        <f>IF($A143="","",VLOOKUP($A143,'Annex 2 Designated EHV charges'!$A:$O,3,0))</f>
        <v>2100041150781</v>
      </c>
      <c r="D143" s="96" t="str">
        <f>IF($A143="","",VLOOKUP($A143,'Annex 2 Designated EHV charges'!$A:$O,7,0))</f>
        <v>Caermelyn PV</v>
      </c>
      <c r="E143" s="101">
        <f>IFERROR(IF(VLOOKUP($A143,'Annex 2 Designated EHV charges'!$A:$O,9,FALSE)=0,"",VLOOKUP($A143,'Annex 2 Designated EHV charges'!$A:$O,9,FALSE)),"")</f>
        <v>4.6529999999999996</v>
      </c>
      <c r="F143" s="102">
        <f>IFERROR(IF(VLOOKUP($A143,'Annex 2 Designated EHV charges'!$A:$O,10,FALSE)=0,"",VLOOKUP($A143,'Annex 2 Designated EHV charges'!$A:$O,10,FALSE)),"")</f>
        <v>6.12</v>
      </c>
      <c r="G143" s="103">
        <f>IFERROR(IF(VLOOKUP($A143,'Annex 2 Designated EHV charges'!$A:$O,11,FALSE)=0,"",VLOOKUP($A143,'Annex 2 Designated EHV charges'!$A:$O,11,FALSE)),"")</f>
        <v>3.11</v>
      </c>
      <c r="H143" s="103">
        <f>IFERROR(IF(VLOOKUP($A143,'Annex 2 Designated EHV charges'!$A:$O,12,FALSE)=0,"",VLOOKUP($A143,'Annex 2 Designated EHV charges'!$A:$O,12,FALSE)),"")</f>
        <v>3.11</v>
      </c>
    </row>
    <row r="144" spans="1:8" x14ac:dyDescent="0.2">
      <c r="A144" s="96">
        <f t="array" ref="A144">IFERROR(INDEX('Annex 2 Designated EHV charges'!$A$11:$A$257, MATCH(0, IF(ISBLANK('Annex 2 Designated EHV charges'!$A$11:$A$257),1, COUNTIF(A$4:$A143, 'Annex 2 Designated EHV charges'!$A$11:$A$257)), 0)),"")</f>
        <v>893</v>
      </c>
      <c r="B144" s="96">
        <f>IF($A144="","",VLOOKUP($A144,'Annex 2 Designated EHV charges'!$A:$O,2,0))</f>
        <v>893</v>
      </c>
      <c r="C144" s="97">
        <f>IF($A144="","",VLOOKUP($A144,'Annex 2 Designated EHV charges'!$A:$O,3,0))</f>
        <v>2100041150833</v>
      </c>
      <c r="D144" s="96" t="str">
        <f>IF($A144="","",VLOOKUP($A144,'Annex 2 Designated EHV charges'!$A:$O,7,0))</f>
        <v>Liddlestone Ridge PV</v>
      </c>
      <c r="E144" s="101">
        <f>IFERROR(IF(VLOOKUP($A144,'Annex 2 Designated EHV charges'!$A:$O,9,FALSE)=0,"",VLOOKUP($A144,'Annex 2 Designated EHV charges'!$A:$O,9,FALSE)),"")</f>
        <v>4.3070000000000004</v>
      </c>
      <c r="F144" s="102">
        <f>IFERROR(IF(VLOOKUP($A144,'Annex 2 Designated EHV charges'!$A:$O,10,FALSE)=0,"",VLOOKUP($A144,'Annex 2 Designated EHV charges'!$A:$O,10,FALSE)),"")</f>
        <v>1587.4</v>
      </c>
      <c r="G144" s="103">
        <f>IFERROR(IF(VLOOKUP($A144,'Annex 2 Designated EHV charges'!$A:$O,11,FALSE)=0,"",VLOOKUP($A144,'Annex 2 Designated EHV charges'!$A:$O,11,FALSE)),"")</f>
        <v>3.55</v>
      </c>
      <c r="H144" s="103">
        <f>IFERROR(IF(VLOOKUP($A144,'Annex 2 Designated EHV charges'!$A:$O,12,FALSE)=0,"",VLOOKUP($A144,'Annex 2 Designated EHV charges'!$A:$O,12,FALSE)),"")</f>
        <v>3.55</v>
      </c>
    </row>
    <row r="145" spans="1:8" x14ac:dyDescent="0.2">
      <c r="A145" s="96">
        <f t="array" ref="A145">IFERROR(INDEX('Annex 2 Designated EHV charges'!$A$11:$A$257, MATCH(0, IF(ISBLANK('Annex 2 Designated EHV charges'!$A$11:$A$257),1, COUNTIF(A$4:$A144, 'Annex 2 Designated EHV charges'!$A$11:$A$257)), 0)),"")</f>
        <v>894</v>
      </c>
      <c r="B145" s="96">
        <f>IF($A145="","",VLOOKUP($A145,'Annex 2 Designated EHV charges'!$A:$O,2,0))</f>
        <v>894</v>
      </c>
      <c r="C145" s="97">
        <f>IF($A145="","",VLOOKUP($A145,'Annex 2 Designated EHV charges'!$A:$O,3,0))</f>
        <v>2100041172093</v>
      </c>
      <c r="D145" s="96" t="str">
        <f>IF($A145="","",VLOOKUP($A145,'Annex 2 Designated EHV charges'!$A:$O,7,0))</f>
        <v>Garn Farm PV</v>
      </c>
      <c r="E145" s="101">
        <f>IFERROR(IF(VLOOKUP($A145,'Annex 2 Designated EHV charges'!$A:$O,9,FALSE)=0,"",VLOOKUP($A145,'Annex 2 Designated EHV charges'!$A:$O,9,FALSE)),"")</f>
        <v>0.68799999999999994</v>
      </c>
      <c r="F145" s="102">
        <f>IFERROR(IF(VLOOKUP($A145,'Annex 2 Designated EHV charges'!$A:$O,10,FALSE)=0,"",VLOOKUP($A145,'Annex 2 Designated EHV charges'!$A:$O,10,FALSE)),"")</f>
        <v>43.11</v>
      </c>
      <c r="G145" s="103">
        <f>IFERROR(IF(VLOOKUP($A145,'Annex 2 Designated EHV charges'!$A:$O,11,FALSE)=0,"",VLOOKUP($A145,'Annex 2 Designated EHV charges'!$A:$O,11,FALSE)),"")</f>
        <v>1.17</v>
      </c>
      <c r="H145" s="103">
        <f>IFERROR(IF(VLOOKUP($A145,'Annex 2 Designated EHV charges'!$A:$O,12,FALSE)=0,"",VLOOKUP($A145,'Annex 2 Designated EHV charges'!$A:$O,12,FALSE)),"")</f>
        <v>1.17</v>
      </c>
    </row>
    <row r="146" spans="1:8" x14ac:dyDescent="0.2">
      <c r="A146" s="96">
        <f t="array" ref="A146">IFERROR(INDEX('Annex 2 Designated EHV charges'!$A$11:$A$257, MATCH(0, IF(ISBLANK('Annex 2 Designated EHV charges'!$A$11:$A$257),1, COUNTIF(A$4:$A145, 'Annex 2 Designated EHV charges'!$A$11:$A$257)), 0)),"")</f>
        <v>896</v>
      </c>
      <c r="B146" s="96">
        <f>IF($A146="","",VLOOKUP($A146,'Annex 2 Designated EHV charges'!$A:$O,2,0))</f>
        <v>896</v>
      </c>
      <c r="C146" s="97">
        <f>IF($A146="","",VLOOKUP($A146,'Annex 2 Designated EHV charges'!$A:$O,3,0))</f>
        <v>2100041195090</v>
      </c>
      <c r="D146" s="96" t="str">
        <f>IF($A146="","",VLOOKUP($A146,'Annex 2 Designated EHV charges'!$A:$O,7,0))</f>
        <v>Treguff Farm PV</v>
      </c>
      <c r="E146" s="101">
        <f>IFERROR(IF(VLOOKUP($A146,'Annex 2 Designated EHV charges'!$A:$O,9,FALSE)=0,"",VLOOKUP($A146,'Annex 2 Designated EHV charges'!$A:$O,9,FALSE)),"")</f>
        <v>0.114</v>
      </c>
      <c r="F146" s="102">
        <f>IFERROR(IF(VLOOKUP($A146,'Annex 2 Designated EHV charges'!$A:$O,10,FALSE)=0,"",VLOOKUP($A146,'Annex 2 Designated EHV charges'!$A:$O,10,FALSE)),"")</f>
        <v>16.41</v>
      </c>
      <c r="G146" s="103">
        <f>IFERROR(IF(VLOOKUP($A146,'Annex 2 Designated EHV charges'!$A:$O,11,FALSE)=0,"",VLOOKUP($A146,'Annex 2 Designated EHV charges'!$A:$O,11,FALSE)),"")</f>
        <v>2.42</v>
      </c>
      <c r="H146" s="103">
        <f>IFERROR(IF(VLOOKUP($A146,'Annex 2 Designated EHV charges'!$A:$O,12,FALSE)=0,"",VLOOKUP($A146,'Annex 2 Designated EHV charges'!$A:$O,12,FALSE)),"")</f>
        <v>2.42</v>
      </c>
    </row>
    <row r="147" spans="1:8" x14ac:dyDescent="0.2">
      <c r="A147" s="96">
        <f t="array" ref="A147">IFERROR(INDEX('Annex 2 Designated EHV charges'!$A$11:$A$257, MATCH(0, IF(ISBLANK('Annex 2 Designated EHV charges'!$A$11:$A$257),1, COUNTIF(A$4:$A146, 'Annex 2 Designated EHV charges'!$A$11:$A$257)), 0)),"")</f>
        <v>897</v>
      </c>
      <c r="B147" s="96">
        <f>IF($A147="","",VLOOKUP($A147,'Annex 2 Designated EHV charges'!$A:$O,2,0))</f>
        <v>897</v>
      </c>
      <c r="C147" s="97">
        <f>IF($A147="","",VLOOKUP($A147,'Annex 2 Designated EHV charges'!$A:$O,3,0))</f>
        <v>2100041197887</v>
      </c>
      <c r="D147" s="96" t="str">
        <f>IF($A147="","",VLOOKUP($A147,'Annex 2 Designated EHV charges'!$A:$O,7,0))</f>
        <v>Loughor Solar Park</v>
      </c>
      <c r="E147" s="101">
        <f>IFERROR(IF(VLOOKUP($A147,'Annex 2 Designated EHV charges'!$A:$O,9,FALSE)=0,"",VLOOKUP($A147,'Annex 2 Designated EHV charges'!$A:$O,9,FALSE)),"")</f>
        <v>0.114</v>
      </c>
      <c r="F147" s="102">
        <f>IFERROR(IF(VLOOKUP($A147,'Annex 2 Designated EHV charges'!$A:$O,10,FALSE)=0,"",VLOOKUP($A147,'Annex 2 Designated EHV charges'!$A:$O,10,FALSE)),"")</f>
        <v>4.16</v>
      </c>
      <c r="G147" s="103">
        <f>IFERROR(IF(VLOOKUP($A147,'Annex 2 Designated EHV charges'!$A:$O,11,FALSE)=0,"",VLOOKUP($A147,'Annex 2 Designated EHV charges'!$A:$O,11,FALSE)),"")</f>
        <v>2.99</v>
      </c>
      <c r="H147" s="103">
        <f>IFERROR(IF(VLOOKUP($A147,'Annex 2 Designated EHV charges'!$A:$O,12,FALSE)=0,"",VLOOKUP($A147,'Annex 2 Designated EHV charges'!$A:$O,12,FALSE)),"")</f>
        <v>2.99</v>
      </c>
    </row>
    <row r="148" spans="1:8" x14ac:dyDescent="0.2">
      <c r="A148" s="96">
        <f t="array" ref="A148">IFERROR(INDEX('Annex 2 Designated EHV charges'!$A$11:$A$257, MATCH(0, IF(ISBLANK('Annex 2 Designated EHV charges'!$A$11:$A$257),1, COUNTIF(A$4:$A147, 'Annex 2 Designated EHV charges'!$A$11:$A$257)), 0)),"")</f>
        <v>898</v>
      </c>
      <c r="B148" s="96">
        <f>IF($A148="","",VLOOKUP($A148,'Annex 2 Designated EHV charges'!$A:$O,2,0))</f>
        <v>898</v>
      </c>
      <c r="C148" s="97">
        <f>IF($A148="","",VLOOKUP($A148,'Annex 2 Designated EHV charges'!$A:$O,3,0))</f>
        <v>2100041197869</v>
      </c>
      <c r="D148" s="96" t="str">
        <f>IF($A148="","",VLOOKUP($A148,'Annex 2 Designated EHV charges'!$A:$O,7,0))</f>
        <v>Sutton Farm PV</v>
      </c>
      <c r="E148" s="101">
        <f>IFERROR(IF(VLOOKUP($A148,'Annex 2 Designated EHV charges'!$A:$O,9,FALSE)=0,"",VLOOKUP($A148,'Annex 2 Designated EHV charges'!$A:$O,9,FALSE)),"")</f>
        <v>0.68700000000000006</v>
      </c>
      <c r="F148" s="102">
        <f>IFERROR(IF(VLOOKUP($A148,'Annex 2 Designated EHV charges'!$A:$O,10,FALSE)=0,"",VLOOKUP($A148,'Annex 2 Designated EHV charges'!$A:$O,10,FALSE)),"")</f>
        <v>21.8</v>
      </c>
      <c r="G148" s="103">
        <f>IFERROR(IF(VLOOKUP($A148,'Annex 2 Designated EHV charges'!$A:$O,11,FALSE)=0,"",VLOOKUP($A148,'Annex 2 Designated EHV charges'!$A:$O,11,FALSE)),"")</f>
        <v>1.8</v>
      </c>
      <c r="H148" s="103">
        <f>IFERROR(IF(VLOOKUP($A148,'Annex 2 Designated EHV charges'!$A:$O,12,FALSE)=0,"",VLOOKUP($A148,'Annex 2 Designated EHV charges'!$A:$O,12,FALSE)),"")</f>
        <v>1.8</v>
      </c>
    </row>
    <row r="149" spans="1:8" x14ac:dyDescent="0.2">
      <c r="A149" s="96">
        <f t="array" ref="A149">IFERROR(INDEX('Annex 2 Designated EHV charges'!$A$11:$A$257, MATCH(0, IF(ISBLANK('Annex 2 Designated EHV charges'!$A$11:$A$257),1, COUNTIF(A$4:$A148, 'Annex 2 Designated EHV charges'!$A$11:$A$257)), 0)),"")</f>
        <v>899</v>
      </c>
      <c r="B149" s="96">
        <f>IF($A149="","",VLOOKUP($A149,'Annex 2 Designated EHV charges'!$A:$O,2,0))</f>
        <v>899</v>
      </c>
      <c r="C149" s="97">
        <f>IF($A149="","",VLOOKUP($A149,'Annex 2 Designated EHV charges'!$A:$O,3,0))</f>
        <v>2100041201318</v>
      </c>
      <c r="D149" s="96" t="str">
        <f>IF($A149="","",VLOOKUP($A149,'Annex 2 Designated EHV charges'!$A:$O,7,0))</f>
        <v>Cefn Betingau PV</v>
      </c>
      <c r="E149" s="101" t="str">
        <f>IFERROR(IF(VLOOKUP($A149,'Annex 2 Designated EHV charges'!$A:$O,9,FALSE)=0,"",VLOOKUP($A149,'Annex 2 Designated EHV charges'!$A:$O,9,FALSE)),"")</f>
        <v/>
      </c>
      <c r="F149" s="102">
        <f>IFERROR(IF(VLOOKUP($A149,'Annex 2 Designated EHV charges'!$A:$O,10,FALSE)=0,"",VLOOKUP($A149,'Annex 2 Designated EHV charges'!$A:$O,10,FALSE)),"")</f>
        <v>1.73</v>
      </c>
      <c r="G149" s="103">
        <f>IFERROR(IF(VLOOKUP($A149,'Annex 2 Designated EHV charges'!$A:$O,11,FALSE)=0,"",VLOOKUP($A149,'Annex 2 Designated EHV charges'!$A:$O,11,FALSE)),"")</f>
        <v>3.79</v>
      </c>
      <c r="H149" s="103">
        <f>IFERROR(IF(VLOOKUP($A149,'Annex 2 Designated EHV charges'!$A:$O,12,FALSE)=0,"",VLOOKUP($A149,'Annex 2 Designated EHV charges'!$A:$O,12,FALSE)),"")</f>
        <v>3.79</v>
      </c>
    </row>
    <row r="150" spans="1:8" x14ac:dyDescent="0.2">
      <c r="A150" s="96">
        <f t="array" ref="A150">IFERROR(INDEX('Annex 2 Designated EHV charges'!$A$11:$A$257, MATCH(0, IF(ISBLANK('Annex 2 Designated EHV charges'!$A$11:$A$257),1, COUNTIF(A$4:$A149, 'Annex 2 Designated EHV charges'!$A$11:$A$257)), 0)),"")</f>
        <v>900</v>
      </c>
      <c r="B150" s="96">
        <f>IF($A150="","",VLOOKUP($A150,'Annex 2 Designated EHV charges'!$A:$O,2,0))</f>
        <v>900</v>
      </c>
      <c r="C150" s="97">
        <f>IF($A150="","",VLOOKUP($A150,'Annex 2 Designated EHV charges'!$A:$O,3,0))</f>
        <v>2100041201293</v>
      </c>
      <c r="D150" s="96" t="str">
        <f>IF($A150="","",VLOOKUP($A150,'Annex 2 Designated EHV charges'!$A:$O,7,0))</f>
        <v>Clawdd Ddu PV</v>
      </c>
      <c r="E150" s="101">
        <f>IFERROR(IF(VLOOKUP($A150,'Annex 2 Designated EHV charges'!$A:$O,9,FALSE)=0,"",VLOOKUP($A150,'Annex 2 Designated EHV charges'!$A:$O,9,FALSE)),"")</f>
        <v>2.1000000000000001E-2</v>
      </c>
      <c r="F150" s="102">
        <f>IFERROR(IF(VLOOKUP($A150,'Annex 2 Designated EHV charges'!$A:$O,10,FALSE)=0,"",VLOOKUP($A150,'Annex 2 Designated EHV charges'!$A:$O,10,FALSE)),"")</f>
        <v>3.02</v>
      </c>
      <c r="G150" s="103">
        <f>IFERROR(IF(VLOOKUP($A150,'Annex 2 Designated EHV charges'!$A:$O,11,FALSE)=0,"",VLOOKUP($A150,'Annex 2 Designated EHV charges'!$A:$O,11,FALSE)),"")</f>
        <v>4.43</v>
      </c>
      <c r="H150" s="103">
        <f>IFERROR(IF(VLOOKUP($A150,'Annex 2 Designated EHV charges'!$A:$O,12,FALSE)=0,"",VLOOKUP($A150,'Annex 2 Designated EHV charges'!$A:$O,12,FALSE)),"")</f>
        <v>4.43</v>
      </c>
    </row>
    <row r="151" spans="1:8" x14ac:dyDescent="0.2">
      <c r="A151" s="96">
        <f t="array" ref="A151">IFERROR(INDEX('Annex 2 Designated EHV charges'!$A$11:$A$257, MATCH(0, IF(ISBLANK('Annex 2 Designated EHV charges'!$A$11:$A$257),1, COUNTIF(A$4:$A150, 'Annex 2 Designated EHV charges'!$A$11:$A$257)), 0)),"")</f>
        <v>901</v>
      </c>
      <c r="B151" s="96">
        <f>IF($A151="","",VLOOKUP($A151,'Annex 2 Designated EHV charges'!$A:$O,2,0))</f>
        <v>901</v>
      </c>
      <c r="C151" s="97">
        <f>IF($A151="","",VLOOKUP($A151,'Annex 2 Designated EHV charges'!$A:$O,3,0))</f>
        <v>2100041212221</v>
      </c>
      <c r="D151" s="96" t="str">
        <f>IF($A151="","",VLOOKUP($A151,'Annex 2 Designated EHV charges'!$A:$O,7,0))</f>
        <v>Pentre Solar Farm</v>
      </c>
      <c r="E151" s="101">
        <f>IFERROR(IF(VLOOKUP($A151,'Annex 2 Designated EHV charges'!$A:$O,9,FALSE)=0,"",VLOOKUP($A151,'Annex 2 Designated EHV charges'!$A:$O,9,FALSE)),"")</f>
        <v>1.825</v>
      </c>
      <c r="F151" s="102">
        <f>IFERROR(IF(VLOOKUP($A151,'Annex 2 Designated EHV charges'!$A:$O,10,FALSE)=0,"",VLOOKUP($A151,'Annex 2 Designated EHV charges'!$A:$O,10,FALSE)),"")</f>
        <v>288.27999999999997</v>
      </c>
      <c r="G151" s="103">
        <f>IFERROR(IF(VLOOKUP($A151,'Annex 2 Designated EHV charges'!$A:$O,11,FALSE)=0,"",VLOOKUP($A151,'Annex 2 Designated EHV charges'!$A:$O,11,FALSE)),"")</f>
        <v>1.78</v>
      </c>
      <c r="H151" s="103">
        <f>IFERROR(IF(VLOOKUP($A151,'Annex 2 Designated EHV charges'!$A:$O,12,FALSE)=0,"",VLOOKUP($A151,'Annex 2 Designated EHV charges'!$A:$O,12,FALSE)),"")</f>
        <v>1.78</v>
      </c>
    </row>
    <row r="152" spans="1:8" x14ac:dyDescent="0.2">
      <c r="A152" s="96">
        <f t="array" ref="A152">IFERROR(INDEX('Annex 2 Designated EHV charges'!$A$11:$A$257, MATCH(0, IF(ISBLANK('Annex 2 Designated EHV charges'!$A$11:$A$257),1, COUNTIF(A$4:$A151, 'Annex 2 Designated EHV charges'!$A$11:$A$257)), 0)),"")</f>
        <v>903</v>
      </c>
      <c r="B152" s="96">
        <f>IF($A152="","",VLOOKUP($A152,'Annex 2 Designated EHV charges'!$A:$O,2,0))</f>
        <v>903</v>
      </c>
      <c r="C152" s="97">
        <f>IF($A152="","",VLOOKUP($A152,'Annex 2 Designated EHV charges'!$A:$O,3,0))</f>
        <v>2100041230833</v>
      </c>
      <c r="D152" s="96" t="str">
        <f>IF($A152="","",VLOOKUP($A152,'Annex 2 Designated EHV charges'!$A:$O,7,0))</f>
        <v>Fenton Farm PV</v>
      </c>
      <c r="E152" s="101">
        <f>IFERROR(IF(VLOOKUP($A152,'Annex 2 Designated EHV charges'!$A:$O,9,FALSE)=0,"",VLOOKUP($A152,'Annex 2 Designated EHV charges'!$A:$O,9,FALSE)),"")</f>
        <v>4.2530000000000001</v>
      </c>
      <c r="F152" s="102">
        <f>IFERROR(IF(VLOOKUP($A152,'Annex 2 Designated EHV charges'!$A:$O,10,FALSE)=0,"",VLOOKUP($A152,'Annex 2 Designated EHV charges'!$A:$O,10,FALSE)),"")</f>
        <v>5.62</v>
      </c>
      <c r="G152" s="103">
        <f>IFERROR(IF(VLOOKUP($A152,'Annex 2 Designated EHV charges'!$A:$O,11,FALSE)=0,"",VLOOKUP($A152,'Annex 2 Designated EHV charges'!$A:$O,11,FALSE)),"")</f>
        <v>4.97</v>
      </c>
      <c r="H152" s="103">
        <f>IFERROR(IF(VLOOKUP($A152,'Annex 2 Designated EHV charges'!$A:$O,12,FALSE)=0,"",VLOOKUP($A152,'Annex 2 Designated EHV charges'!$A:$O,12,FALSE)),"")</f>
        <v>4.97</v>
      </c>
    </row>
    <row r="153" spans="1:8" x14ac:dyDescent="0.2">
      <c r="A153" s="96">
        <f t="array" ref="A153">IFERROR(INDEX('Annex 2 Designated EHV charges'!$A$11:$A$257, MATCH(0, IF(ISBLANK('Annex 2 Designated EHV charges'!$A$11:$A$257),1, COUNTIF(A$4:$A152, 'Annex 2 Designated EHV charges'!$A$11:$A$257)), 0)),"")</f>
        <v>904</v>
      </c>
      <c r="B153" s="96">
        <f>IF($A153="","",VLOOKUP($A153,'Annex 2 Designated EHV charges'!$A:$O,2,0))</f>
        <v>904</v>
      </c>
      <c r="C153" s="97">
        <f>IF($A153="","",VLOOKUP($A153,'Annex 2 Designated EHV charges'!$A:$O,3,0))</f>
        <v>2100041240344</v>
      </c>
      <c r="D153" s="96" t="str">
        <f>IF($A153="","",VLOOKUP($A153,'Annex 2 Designated EHV charges'!$A:$O,7,0))</f>
        <v>Yerbeston Gate Farm PV</v>
      </c>
      <c r="E153" s="101">
        <f>IFERROR(IF(VLOOKUP($A153,'Annex 2 Designated EHV charges'!$A:$O,9,FALSE)=0,"",VLOOKUP($A153,'Annex 2 Designated EHV charges'!$A:$O,9,FALSE)),"")</f>
        <v>4.2549999999999999</v>
      </c>
      <c r="F153" s="102">
        <f>IFERROR(IF(VLOOKUP($A153,'Annex 2 Designated EHV charges'!$A:$O,10,FALSE)=0,"",VLOOKUP($A153,'Annex 2 Designated EHV charges'!$A:$O,10,FALSE)),"")</f>
        <v>20.72</v>
      </c>
      <c r="G153" s="103">
        <f>IFERROR(IF(VLOOKUP($A153,'Annex 2 Designated EHV charges'!$A:$O,11,FALSE)=0,"",VLOOKUP($A153,'Annex 2 Designated EHV charges'!$A:$O,11,FALSE)),"")</f>
        <v>1.78</v>
      </c>
      <c r="H153" s="103">
        <f>IFERROR(IF(VLOOKUP($A153,'Annex 2 Designated EHV charges'!$A:$O,12,FALSE)=0,"",VLOOKUP($A153,'Annex 2 Designated EHV charges'!$A:$O,12,FALSE)),"")</f>
        <v>1.78</v>
      </c>
    </row>
    <row r="154" spans="1:8" x14ac:dyDescent="0.2">
      <c r="A154" s="96">
        <f t="array" ref="A154">IFERROR(INDEX('Annex 2 Designated EHV charges'!$A$11:$A$257, MATCH(0, IF(ISBLANK('Annex 2 Designated EHV charges'!$A$11:$A$257),1, COUNTIF(A$4:$A153, 'Annex 2 Designated EHV charges'!$A$11:$A$257)), 0)),"")</f>
        <v>905</v>
      </c>
      <c r="B154" s="96">
        <f>IF($A154="","",VLOOKUP($A154,'Annex 2 Designated EHV charges'!$A:$O,2,0))</f>
        <v>905</v>
      </c>
      <c r="C154" s="97">
        <f>IF($A154="","",VLOOKUP($A154,'Annex 2 Designated EHV charges'!$A:$O,3,0))</f>
        <v>2100041251258</v>
      </c>
      <c r="D154" s="96" t="str">
        <f>IF($A154="","",VLOOKUP($A154,'Annex 2 Designated EHV charges'!$A:$O,7,0))</f>
        <v>Pen Y Cae PV</v>
      </c>
      <c r="E154" s="101">
        <f>IFERROR(IF(VLOOKUP($A154,'Annex 2 Designated EHV charges'!$A:$O,9,FALSE)=0,"",VLOOKUP($A154,'Annex 2 Designated EHV charges'!$A:$O,9,FALSE)),"")</f>
        <v>2.1000000000000001E-2</v>
      </c>
      <c r="F154" s="102">
        <f>IFERROR(IF(VLOOKUP($A154,'Annex 2 Designated EHV charges'!$A:$O,10,FALSE)=0,"",VLOOKUP($A154,'Annex 2 Designated EHV charges'!$A:$O,10,FALSE)),"")</f>
        <v>7.35</v>
      </c>
      <c r="G154" s="103">
        <f>IFERROR(IF(VLOOKUP($A154,'Annex 2 Designated EHV charges'!$A:$O,11,FALSE)=0,"",VLOOKUP($A154,'Annex 2 Designated EHV charges'!$A:$O,11,FALSE)),"")</f>
        <v>2.25</v>
      </c>
      <c r="H154" s="103">
        <f>IFERROR(IF(VLOOKUP($A154,'Annex 2 Designated EHV charges'!$A:$O,12,FALSE)=0,"",VLOOKUP($A154,'Annex 2 Designated EHV charges'!$A:$O,12,FALSE)),"")</f>
        <v>2.25</v>
      </c>
    </row>
    <row r="155" spans="1:8" x14ac:dyDescent="0.2">
      <c r="A155" s="96">
        <f t="array" ref="A155">IFERROR(INDEX('Annex 2 Designated EHV charges'!$A$11:$A$257, MATCH(0, IF(ISBLANK('Annex 2 Designated EHV charges'!$A$11:$A$257),1, COUNTIF(A$4:$A154, 'Annex 2 Designated EHV charges'!$A$11:$A$257)), 0)),"")</f>
        <v>906</v>
      </c>
      <c r="B155" s="96">
        <f>IF($A155="","",VLOOKUP($A155,'Annex 2 Designated EHV charges'!$A:$O,2,0))</f>
        <v>906</v>
      </c>
      <c r="C155" s="97">
        <f>IF($A155="","",VLOOKUP($A155,'Annex 2 Designated EHV charges'!$A:$O,3,0))</f>
        <v>2100041251276</v>
      </c>
      <c r="D155" s="96" t="str">
        <f>IF($A155="","",VLOOKUP($A155,'Annex 2 Designated EHV charges'!$A:$O,7,0))</f>
        <v>Saron PV</v>
      </c>
      <c r="E155" s="101">
        <f>IFERROR(IF(VLOOKUP($A155,'Annex 2 Designated EHV charges'!$A:$O,9,FALSE)=0,"",VLOOKUP($A155,'Annex 2 Designated EHV charges'!$A:$O,9,FALSE)),"")</f>
        <v>2.1000000000000001E-2</v>
      </c>
      <c r="F155" s="102">
        <f>IFERROR(IF(VLOOKUP($A155,'Annex 2 Designated EHV charges'!$A:$O,10,FALSE)=0,"",VLOOKUP($A155,'Annex 2 Designated EHV charges'!$A:$O,10,FALSE)),"")</f>
        <v>18.920000000000002</v>
      </c>
      <c r="G155" s="103">
        <f>IFERROR(IF(VLOOKUP($A155,'Annex 2 Designated EHV charges'!$A:$O,11,FALSE)=0,"",VLOOKUP($A155,'Annex 2 Designated EHV charges'!$A:$O,11,FALSE)),"")</f>
        <v>2.0099999999999998</v>
      </c>
      <c r="H155" s="103">
        <f>IFERROR(IF(VLOOKUP($A155,'Annex 2 Designated EHV charges'!$A:$O,12,FALSE)=0,"",VLOOKUP($A155,'Annex 2 Designated EHV charges'!$A:$O,12,FALSE)),"")</f>
        <v>2.0099999999999998</v>
      </c>
    </row>
    <row r="156" spans="1:8" x14ac:dyDescent="0.2">
      <c r="A156" s="96">
        <f t="array" ref="A156">IFERROR(INDEX('Annex 2 Designated EHV charges'!$A$11:$A$257, MATCH(0, IF(ISBLANK('Annex 2 Designated EHV charges'!$A$11:$A$257),1, COUNTIF(A$4:$A155, 'Annex 2 Designated EHV charges'!$A$11:$A$257)), 0)),"")</f>
        <v>907</v>
      </c>
      <c r="B156" s="96">
        <f>IF($A156="","",VLOOKUP($A156,'Annex 2 Designated EHV charges'!$A:$O,2,0))</f>
        <v>907</v>
      </c>
      <c r="C156" s="97">
        <f>IF($A156="","",VLOOKUP($A156,'Annex 2 Designated EHV charges'!$A:$O,3,0))</f>
        <v>2100041254969</v>
      </c>
      <c r="D156" s="96" t="str">
        <f>IF($A156="","",VLOOKUP($A156,'Annex 2 Designated EHV charges'!$A:$O,7,0))</f>
        <v>Hendre Fawr PV</v>
      </c>
      <c r="E156" s="101">
        <f>IFERROR(IF(VLOOKUP($A156,'Annex 2 Designated EHV charges'!$A:$O,9,FALSE)=0,"",VLOOKUP($A156,'Annex 2 Designated EHV charges'!$A:$O,9,FALSE)),"")</f>
        <v>1.9E-2</v>
      </c>
      <c r="F156" s="102">
        <f>IFERROR(IF(VLOOKUP($A156,'Annex 2 Designated EHV charges'!$A:$O,10,FALSE)=0,"",VLOOKUP($A156,'Annex 2 Designated EHV charges'!$A:$O,10,FALSE)),"")</f>
        <v>2.11</v>
      </c>
      <c r="G156" s="103">
        <f>IFERROR(IF(VLOOKUP($A156,'Annex 2 Designated EHV charges'!$A:$O,11,FALSE)=0,"",VLOOKUP($A156,'Annex 2 Designated EHV charges'!$A:$O,11,FALSE)),"")</f>
        <v>3.26</v>
      </c>
      <c r="H156" s="103">
        <f>IFERROR(IF(VLOOKUP($A156,'Annex 2 Designated EHV charges'!$A:$O,12,FALSE)=0,"",VLOOKUP($A156,'Annex 2 Designated EHV charges'!$A:$O,12,FALSE)),"")</f>
        <v>3.26</v>
      </c>
    </row>
    <row r="157" spans="1:8" x14ac:dyDescent="0.2">
      <c r="A157" s="96">
        <f t="array" ref="A157">IFERROR(INDEX('Annex 2 Designated EHV charges'!$A$11:$A$257, MATCH(0, IF(ISBLANK('Annex 2 Designated EHV charges'!$A$11:$A$257),1, COUNTIF(A$4:$A156, 'Annex 2 Designated EHV charges'!$A$11:$A$257)), 0)),"")</f>
        <v>908</v>
      </c>
      <c r="B157" s="96">
        <f>IF($A157="","",VLOOKUP($A157,'Annex 2 Designated EHV charges'!$A:$O,2,0))</f>
        <v>908</v>
      </c>
      <c r="C157" s="97">
        <f>IF($A157="","",VLOOKUP($A157,'Annex 2 Designated EHV charges'!$A:$O,3,0))</f>
        <v>2100041257250</v>
      </c>
      <c r="D157" s="96" t="str">
        <f>IF($A157="","",VLOOKUP($A157,'Annex 2 Designated EHV charges'!$A:$O,7,0))</f>
        <v>Hendai Farm PV</v>
      </c>
      <c r="E157" s="101">
        <f>IFERROR(IF(VLOOKUP($A157,'Annex 2 Designated EHV charges'!$A:$O,9,FALSE)=0,"",VLOOKUP($A157,'Annex 2 Designated EHV charges'!$A:$O,9,FALSE)),"")</f>
        <v>2.8000000000000001E-2</v>
      </c>
      <c r="F157" s="102">
        <f>IFERROR(IF(VLOOKUP($A157,'Annex 2 Designated EHV charges'!$A:$O,10,FALSE)=0,"",VLOOKUP($A157,'Annex 2 Designated EHV charges'!$A:$O,10,FALSE)),"")</f>
        <v>4.08</v>
      </c>
      <c r="G157" s="103">
        <f>IFERROR(IF(VLOOKUP($A157,'Annex 2 Designated EHV charges'!$A:$O,11,FALSE)=0,"",VLOOKUP($A157,'Annex 2 Designated EHV charges'!$A:$O,11,FALSE)),"")</f>
        <v>2.77</v>
      </c>
      <c r="H157" s="103">
        <f>IFERROR(IF(VLOOKUP($A157,'Annex 2 Designated EHV charges'!$A:$O,12,FALSE)=0,"",VLOOKUP($A157,'Annex 2 Designated EHV charges'!$A:$O,12,FALSE)),"")</f>
        <v>2.77</v>
      </c>
    </row>
    <row r="158" spans="1:8" x14ac:dyDescent="0.2">
      <c r="A158" s="96">
        <f t="array" ref="A158">IFERROR(INDEX('Annex 2 Designated EHV charges'!$A$11:$A$257, MATCH(0, IF(ISBLANK('Annex 2 Designated EHV charges'!$A$11:$A$257),1, COUNTIF(A$4:$A157, 'Annex 2 Designated EHV charges'!$A$11:$A$257)), 0)),"")</f>
        <v>909</v>
      </c>
      <c r="B158" s="96">
        <f>IF($A158="","",VLOOKUP($A158,'Annex 2 Designated EHV charges'!$A:$O,2,0))</f>
        <v>909</v>
      </c>
      <c r="C158" s="97">
        <f>IF($A158="","",VLOOKUP($A158,'Annex 2 Designated EHV charges'!$A:$O,3,0))</f>
        <v>2100041258591</v>
      </c>
      <c r="D158" s="96" t="str">
        <f>IF($A158="","",VLOOKUP($A158,'Annex 2 Designated EHV charges'!$A:$O,7,0))</f>
        <v>Cwm Cae Singrug PV</v>
      </c>
      <c r="E158" s="101">
        <f>IFERROR(IF(VLOOKUP($A158,'Annex 2 Designated EHV charges'!$A:$O,9,FALSE)=0,"",VLOOKUP($A158,'Annex 2 Designated EHV charges'!$A:$O,9,FALSE)),"")</f>
        <v>2.2130000000000001</v>
      </c>
      <c r="F158" s="102">
        <f>IFERROR(IF(VLOOKUP($A158,'Annex 2 Designated EHV charges'!$A:$O,10,FALSE)=0,"",VLOOKUP($A158,'Annex 2 Designated EHV charges'!$A:$O,10,FALSE)),"")</f>
        <v>7.28</v>
      </c>
      <c r="G158" s="103">
        <f>IFERROR(IF(VLOOKUP($A158,'Annex 2 Designated EHV charges'!$A:$O,11,FALSE)=0,"",VLOOKUP($A158,'Annex 2 Designated EHV charges'!$A:$O,11,FALSE)),"")</f>
        <v>2.25</v>
      </c>
      <c r="H158" s="103">
        <f>IFERROR(IF(VLOOKUP($A158,'Annex 2 Designated EHV charges'!$A:$O,12,FALSE)=0,"",VLOOKUP($A158,'Annex 2 Designated EHV charges'!$A:$O,12,FALSE)),"")</f>
        <v>2.25</v>
      </c>
    </row>
    <row r="159" spans="1:8" x14ac:dyDescent="0.2">
      <c r="A159" s="96">
        <f t="array" ref="A159">IFERROR(INDEX('Annex 2 Designated EHV charges'!$A$11:$A$257, MATCH(0, IF(ISBLANK('Annex 2 Designated EHV charges'!$A$11:$A$257),1, COUNTIF(A$4:$A158, 'Annex 2 Designated EHV charges'!$A$11:$A$257)), 0)),"")</f>
        <v>910</v>
      </c>
      <c r="B159" s="96">
        <f>IF($A159="","",VLOOKUP($A159,'Annex 2 Designated EHV charges'!$A:$O,2,0))</f>
        <v>910</v>
      </c>
      <c r="C159" s="97">
        <f>IF($A159="","",VLOOKUP($A159,'Annex 2 Designated EHV charges'!$A:$O,3,0))</f>
        <v>2100041252819</v>
      </c>
      <c r="D159" s="96" t="str">
        <f>IF($A159="","",VLOOKUP($A159,'Annex 2 Designated EHV charges'!$A:$O,7,0))</f>
        <v>Brynteg Farm PV</v>
      </c>
      <c r="E159" s="101">
        <f>IFERROR(IF(VLOOKUP($A159,'Annex 2 Designated EHV charges'!$A:$O,9,FALSE)=0,"",VLOOKUP($A159,'Annex 2 Designated EHV charges'!$A:$O,9,FALSE)),"")</f>
        <v>1.806</v>
      </c>
      <c r="F159" s="102">
        <f>IFERROR(IF(VLOOKUP($A159,'Annex 2 Designated EHV charges'!$A:$O,10,FALSE)=0,"",VLOOKUP($A159,'Annex 2 Designated EHV charges'!$A:$O,10,FALSE)),"")</f>
        <v>6.14</v>
      </c>
      <c r="G159" s="103">
        <f>IFERROR(IF(VLOOKUP($A159,'Annex 2 Designated EHV charges'!$A:$O,11,FALSE)=0,"",VLOOKUP($A159,'Annex 2 Designated EHV charges'!$A:$O,11,FALSE)),"")</f>
        <v>2.5499999999999998</v>
      </c>
      <c r="H159" s="103">
        <f>IFERROR(IF(VLOOKUP($A159,'Annex 2 Designated EHV charges'!$A:$O,12,FALSE)=0,"",VLOOKUP($A159,'Annex 2 Designated EHV charges'!$A:$O,12,FALSE)),"")</f>
        <v>2.5499999999999998</v>
      </c>
    </row>
    <row r="160" spans="1:8" x14ac:dyDescent="0.2">
      <c r="A160" s="96">
        <f t="array" ref="A160">IFERROR(INDEX('Annex 2 Designated EHV charges'!$A$11:$A$257, MATCH(0, IF(ISBLANK('Annex 2 Designated EHV charges'!$A$11:$A$257),1, COUNTIF(A$4:$A159, 'Annex 2 Designated EHV charges'!$A$11:$A$257)), 0)),"")</f>
        <v>911</v>
      </c>
      <c r="B160" s="96">
        <f>IF($A160="","",VLOOKUP($A160,'Annex 2 Designated EHV charges'!$A:$O,2,0))</f>
        <v>911</v>
      </c>
      <c r="C160" s="97">
        <f>IF($A160="","",VLOOKUP($A160,'Annex 2 Designated EHV charges'!$A:$O,3,0))</f>
        <v>2100041260304</v>
      </c>
      <c r="D160" s="96" t="str">
        <f>IF($A160="","",VLOOKUP($A160,'Annex 2 Designated EHV charges'!$A:$O,7,0))</f>
        <v>Court Coleman PV</v>
      </c>
      <c r="E160" s="101">
        <f>IFERROR(IF(VLOOKUP($A160,'Annex 2 Designated EHV charges'!$A:$O,9,FALSE)=0,"",VLOOKUP($A160,'Annex 2 Designated EHV charges'!$A:$O,9,FALSE)),"")</f>
        <v>4.7E-2</v>
      </c>
      <c r="F160" s="102">
        <f>IFERROR(IF(VLOOKUP($A160,'Annex 2 Designated EHV charges'!$A:$O,10,FALSE)=0,"",VLOOKUP($A160,'Annex 2 Designated EHV charges'!$A:$O,10,FALSE)),"")</f>
        <v>18.52</v>
      </c>
      <c r="G160" s="103">
        <f>IFERROR(IF(VLOOKUP($A160,'Annex 2 Designated EHV charges'!$A:$O,11,FALSE)=0,"",VLOOKUP($A160,'Annex 2 Designated EHV charges'!$A:$O,11,FALSE)),"")</f>
        <v>3.91</v>
      </c>
      <c r="H160" s="103">
        <f>IFERROR(IF(VLOOKUP($A160,'Annex 2 Designated EHV charges'!$A:$O,12,FALSE)=0,"",VLOOKUP($A160,'Annex 2 Designated EHV charges'!$A:$O,12,FALSE)),"")</f>
        <v>3.91</v>
      </c>
    </row>
    <row r="161" spans="1:8" x14ac:dyDescent="0.2">
      <c r="A161" s="96">
        <f t="array" ref="A161">IFERROR(INDEX('Annex 2 Designated EHV charges'!$A$11:$A$257, MATCH(0, IF(ISBLANK('Annex 2 Designated EHV charges'!$A$11:$A$257),1, COUNTIF(A$4:$A160, 'Annex 2 Designated EHV charges'!$A$11:$A$257)), 0)),"")</f>
        <v>912</v>
      </c>
      <c r="B161" s="96">
        <f>IF($A161="","",VLOOKUP($A161,'Annex 2 Designated EHV charges'!$A:$O,2,0))</f>
        <v>912</v>
      </c>
      <c r="C161" s="97">
        <f>IF($A161="","",VLOOKUP($A161,'Annex 2 Designated EHV charges'!$A:$O,3,0))</f>
        <v>2100041260331</v>
      </c>
      <c r="D161" s="96" t="str">
        <f>IF($A161="","",VLOOKUP($A161,'Annex 2 Designated EHV charges'!$A:$O,7,0))</f>
        <v>Llwyndu Farm PV</v>
      </c>
      <c r="E161" s="101">
        <f>IFERROR(IF(VLOOKUP($A161,'Annex 2 Designated EHV charges'!$A:$O,9,FALSE)=0,"",VLOOKUP($A161,'Annex 2 Designated EHV charges'!$A:$O,9,FALSE)),"")</f>
        <v>5.4240000000000004</v>
      </c>
      <c r="F161" s="102">
        <f>IFERROR(IF(VLOOKUP($A161,'Annex 2 Designated EHV charges'!$A:$O,10,FALSE)=0,"",VLOOKUP($A161,'Annex 2 Designated EHV charges'!$A:$O,10,FALSE)),"")</f>
        <v>2.94</v>
      </c>
      <c r="G161" s="103">
        <f>IFERROR(IF(VLOOKUP($A161,'Annex 2 Designated EHV charges'!$A:$O,11,FALSE)=0,"",VLOOKUP($A161,'Annex 2 Designated EHV charges'!$A:$O,11,FALSE)),"")</f>
        <v>8.1999999999999993</v>
      </c>
      <c r="H161" s="103">
        <f>IFERROR(IF(VLOOKUP($A161,'Annex 2 Designated EHV charges'!$A:$O,12,FALSE)=0,"",VLOOKUP($A161,'Annex 2 Designated EHV charges'!$A:$O,12,FALSE)),"")</f>
        <v>8.1999999999999993</v>
      </c>
    </row>
    <row r="162" spans="1:8" x14ac:dyDescent="0.2">
      <c r="A162" s="96">
        <f t="array" ref="A162">IFERROR(INDEX('Annex 2 Designated EHV charges'!$A$11:$A$257, MATCH(0, IF(ISBLANK('Annex 2 Designated EHV charges'!$A$11:$A$257),1, COUNTIF(A$4:$A161, 'Annex 2 Designated EHV charges'!$A$11:$A$257)), 0)),"")</f>
        <v>914</v>
      </c>
      <c r="B162" s="96">
        <f>IF($A162="","",VLOOKUP($A162,'Annex 2 Designated EHV charges'!$A:$O,2,0))</f>
        <v>914</v>
      </c>
      <c r="C162" s="97">
        <f>IF($A162="","",VLOOKUP($A162,'Annex 2 Designated EHV charges'!$A:$O,3,0))</f>
        <v>2100041260633</v>
      </c>
      <c r="D162" s="96" t="str">
        <f>IF($A162="","",VLOOKUP($A162,'Annex 2 Designated EHV charges'!$A:$O,7,0))</f>
        <v>Abergelli Farm PV</v>
      </c>
      <c r="E162" s="101" t="str">
        <f>IFERROR(IF(VLOOKUP($A162,'Annex 2 Designated EHV charges'!$A:$O,9,FALSE)=0,"",VLOOKUP($A162,'Annex 2 Designated EHV charges'!$A:$O,9,FALSE)),"")</f>
        <v/>
      </c>
      <c r="F162" s="102">
        <f>IFERROR(IF(VLOOKUP($A162,'Annex 2 Designated EHV charges'!$A:$O,10,FALSE)=0,"",VLOOKUP($A162,'Annex 2 Designated EHV charges'!$A:$O,10,FALSE)),"")</f>
        <v>94.43</v>
      </c>
      <c r="G162" s="103">
        <f>IFERROR(IF(VLOOKUP($A162,'Annex 2 Designated EHV charges'!$A:$O,11,FALSE)=0,"",VLOOKUP($A162,'Annex 2 Designated EHV charges'!$A:$O,11,FALSE)),"")</f>
        <v>1.44</v>
      </c>
      <c r="H162" s="103">
        <f>IFERROR(IF(VLOOKUP($A162,'Annex 2 Designated EHV charges'!$A:$O,12,FALSE)=0,"",VLOOKUP($A162,'Annex 2 Designated EHV charges'!$A:$O,12,FALSE)),"")</f>
        <v>1.44</v>
      </c>
    </row>
    <row r="163" spans="1:8" x14ac:dyDescent="0.2">
      <c r="A163" s="96">
        <f t="array" ref="A163">IFERROR(INDEX('Annex 2 Designated EHV charges'!$A$11:$A$257, MATCH(0, IF(ISBLANK('Annex 2 Designated EHV charges'!$A$11:$A$257),1, COUNTIF(A$4:$A162, 'Annex 2 Designated EHV charges'!$A$11:$A$257)), 0)),"")</f>
        <v>915</v>
      </c>
      <c r="B163" s="96">
        <f>IF($A163="","",VLOOKUP($A163,'Annex 2 Designated EHV charges'!$A:$O,2,0))</f>
        <v>915</v>
      </c>
      <c r="C163" s="97">
        <f>IF($A163="","",VLOOKUP($A163,'Annex 2 Designated EHV charges'!$A:$O,3,0))</f>
        <v>2100041264080</v>
      </c>
      <c r="D163" s="96" t="str">
        <f>IF($A163="","",VLOOKUP($A163,'Annex 2 Designated EHV charges'!$A:$O,7,0))</f>
        <v>Crug Mawr Farm PV</v>
      </c>
      <c r="E163" s="101">
        <f>IFERROR(IF(VLOOKUP($A163,'Annex 2 Designated EHV charges'!$A:$O,9,FALSE)=0,"",VLOOKUP($A163,'Annex 2 Designated EHV charges'!$A:$O,9,FALSE)),"")</f>
        <v>5.4169999999999998</v>
      </c>
      <c r="F163" s="102">
        <f>IFERROR(IF(VLOOKUP($A163,'Annex 2 Designated EHV charges'!$A:$O,10,FALSE)=0,"",VLOOKUP($A163,'Annex 2 Designated EHV charges'!$A:$O,10,FALSE)),"")</f>
        <v>7.18</v>
      </c>
      <c r="G163" s="103">
        <f>IFERROR(IF(VLOOKUP($A163,'Annex 2 Designated EHV charges'!$A:$O,11,FALSE)=0,"",VLOOKUP($A163,'Annex 2 Designated EHV charges'!$A:$O,11,FALSE)),"")</f>
        <v>7.8</v>
      </c>
      <c r="H163" s="103">
        <f>IFERROR(IF(VLOOKUP($A163,'Annex 2 Designated EHV charges'!$A:$O,12,FALSE)=0,"",VLOOKUP($A163,'Annex 2 Designated EHV charges'!$A:$O,12,FALSE)),"")</f>
        <v>7.8</v>
      </c>
    </row>
    <row r="164" spans="1:8" x14ac:dyDescent="0.2">
      <c r="A164" s="96">
        <f t="array" ref="A164">IFERROR(INDEX('Annex 2 Designated EHV charges'!$A$11:$A$257, MATCH(0, IF(ISBLANK('Annex 2 Designated EHV charges'!$A$11:$A$257),1, COUNTIF(A$4:$A163, 'Annex 2 Designated EHV charges'!$A$11:$A$257)), 0)),"")</f>
        <v>916</v>
      </c>
      <c r="B164" s="96">
        <f>IF($A164="","",VLOOKUP($A164,'Annex 2 Designated EHV charges'!$A:$O,2,0))</f>
        <v>916</v>
      </c>
      <c r="C164" s="97">
        <f>IF($A164="","",VLOOKUP($A164,'Annex 2 Designated EHV charges'!$A:$O,3,0))</f>
        <v>2100041265516</v>
      </c>
      <c r="D164" s="96" t="str">
        <f>IF($A164="","",VLOOKUP($A164,'Annex 2 Designated EHV charges'!$A:$O,7,0))</f>
        <v>Yerbeston Chapel Hill PV</v>
      </c>
      <c r="E164" s="101">
        <f>IFERROR(IF(VLOOKUP($A164,'Annex 2 Designated EHV charges'!$A:$O,9,FALSE)=0,"",VLOOKUP($A164,'Annex 2 Designated EHV charges'!$A:$O,9,FALSE)),"")</f>
        <v>3.0369999999999999</v>
      </c>
      <c r="F164" s="102">
        <f>IFERROR(IF(VLOOKUP($A164,'Annex 2 Designated EHV charges'!$A:$O,10,FALSE)=0,"",VLOOKUP($A164,'Annex 2 Designated EHV charges'!$A:$O,10,FALSE)),"")</f>
        <v>71.52</v>
      </c>
      <c r="G164" s="103">
        <f>IFERROR(IF(VLOOKUP($A164,'Annex 2 Designated EHV charges'!$A:$O,11,FALSE)=0,"",VLOOKUP($A164,'Annex 2 Designated EHV charges'!$A:$O,11,FALSE)),"")</f>
        <v>2.36</v>
      </c>
      <c r="H164" s="103">
        <f>IFERROR(IF(VLOOKUP($A164,'Annex 2 Designated EHV charges'!$A:$O,12,FALSE)=0,"",VLOOKUP($A164,'Annex 2 Designated EHV charges'!$A:$O,12,FALSE)),"")</f>
        <v>2.36</v>
      </c>
    </row>
    <row r="165" spans="1:8" x14ac:dyDescent="0.2">
      <c r="A165" s="96">
        <f t="array" ref="A165">IFERROR(INDEX('Annex 2 Designated EHV charges'!$A$11:$A$257, MATCH(0, IF(ISBLANK('Annex 2 Designated EHV charges'!$A$11:$A$257),1, COUNTIF(A$4:$A164, 'Annex 2 Designated EHV charges'!$A$11:$A$257)), 0)),"")</f>
        <v>917</v>
      </c>
      <c r="B165" s="96">
        <f>IF($A165="","",VLOOKUP($A165,'Annex 2 Designated EHV charges'!$A:$O,2,0))</f>
        <v>917</v>
      </c>
      <c r="C165" s="97">
        <f>IF($A165="","",VLOOKUP($A165,'Annex 2 Designated EHV charges'!$A:$O,3,0))</f>
        <v>2100041265809</v>
      </c>
      <c r="D165" s="96" t="str">
        <f>IF($A165="","",VLOOKUP($A165,'Annex 2 Designated EHV charges'!$A:$O,7,0))</f>
        <v>Aberaman Park Phase 2</v>
      </c>
      <c r="E165" s="101">
        <f>IFERROR(IF(VLOOKUP($A165,'Annex 2 Designated EHV charges'!$A:$O,9,FALSE)=0,"",VLOOKUP($A165,'Annex 2 Designated EHV charges'!$A:$O,9,FALSE)),"")</f>
        <v>1.7999999999999999E-2</v>
      </c>
      <c r="F165" s="102">
        <f>IFERROR(IF(VLOOKUP($A165,'Annex 2 Designated EHV charges'!$A:$O,10,FALSE)=0,"",VLOOKUP($A165,'Annex 2 Designated EHV charges'!$A:$O,10,FALSE)),"")</f>
        <v>33.880000000000003</v>
      </c>
      <c r="G165" s="103">
        <f>IFERROR(IF(VLOOKUP($A165,'Annex 2 Designated EHV charges'!$A:$O,11,FALSE)=0,"",VLOOKUP($A165,'Annex 2 Designated EHV charges'!$A:$O,11,FALSE)),"")</f>
        <v>1.6</v>
      </c>
      <c r="H165" s="103">
        <f>IFERROR(IF(VLOOKUP($A165,'Annex 2 Designated EHV charges'!$A:$O,12,FALSE)=0,"",VLOOKUP($A165,'Annex 2 Designated EHV charges'!$A:$O,12,FALSE)),"")</f>
        <v>1.6</v>
      </c>
    </row>
    <row r="166" spans="1:8" x14ac:dyDescent="0.2">
      <c r="A166" s="96">
        <f t="array" ref="A166">IFERROR(INDEX('Annex 2 Designated EHV charges'!$A$11:$A$257, MATCH(0, IF(ISBLANK('Annex 2 Designated EHV charges'!$A$11:$A$257),1, COUNTIF(A$4:$A165, 'Annex 2 Designated EHV charges'!$A$11:$A$257)), 0)),"")</f>
        <v>918</v>
      </c>
      <c r="B166" s="96">
        <f>IF($A166="","",VLOOKUP($A166,'Annex 2 Designated EHV charges'!$A:$O,2,0))</f>
        <v>918</v>
      </c>
      <c r="C166" s="97">
        <f>IF($A166="","",VLOOKUP($A166,'Annex 2 Designated EHV charges'!$A:$O,3,0))</f>
        <v>2100041267912</v>
      </c>
      <c r="D166" s="96" t="str">
        <f>IF($A166="","",VLOOKUP($A166,'Annex 2 Designated EHV charges'!$A:$O,7,0))</f>
        <v>Rhyd-y-Pandy PV</v>
      </c>
      <c r="E166" s="101" t="str">
        <f>IFERROR(IF(VLOOKUP($A166,'Annex 2 Designated EHV charges'!$A:$O,9,FALSE)=0,"",VLOOKUP($A166,'Annex 2 Designated EHV charges'!$A:$O,9,FALSE)),"")</f>
        <v/>
      </c>
      <c r="F166" s="102">
        <f>IFERROR(IF(VLOOKUP($A166,'Annex 2 Designated EHV charges'!$A:$O,10,FALSE)=0,"",VLOOKUP($A166,'Annex 2 Designated EHV charges'!$A:$O,10,FALSE)),"")</f>
        <v>7.49</v>
      </c>
      <c r="G166" s="103">
        <f>IFERROR(IF(VLOOKUP($A166,'Annex 2 Designated EHV charges'!$A:$O,11,FALSE)=0,"",VLOOKUP($A166,'Annex 2 Designated EHV charges'!$A:$O,11,FALSE)),"")</f>
        <v>2.21</v>
      </c>
      <c r="H166" s="103">
        <f>IFERROR(IF(VLOOKUP($A166,'Annex 2 Designated EHV charges'!$A:$O,12,FALSE)=0,"",VLOOKUP($A166,'Annex 2 Designated EHV charges'!$A:$O,12,FALSE)),"")</f>
        <v>2.21</v>
      </c>
    </row>
    <row r="167" spans="1:8" x14ac:dyDescent="0.2">
      <c r="A167" s="96">
        <f t="array" ref="A167">IFERROR(INDEX('Annex 2 Designated EHV charges'!$A$11:$A$257, MATCH(0, IF(ISBLANK('Annex 2 Designated EHV charges'!$A$11:$A$257),1, COUNTIF(A$4:$A166, 'Annex 2 Designated EHV charges'!$A$11:$A$257)), 0)),"")</f>
        <v>919</v>
      </c>
      <c r="B167" s="96">
        <f>IF($A167="","",VLOOKUP($A167,'Annex 2 Designated EHV charges'!$A:$O,2,0))</f>
        <v>919</v>
      </c>
      <c r="C167" s="97">
        <f>IF($A167="","",VLOOKUP($A167,'Annex 2 Designated EHV charges'!$A:$O,3,0))</f>
        <v>2100041268837</v>
      </c>
      <c r="D167" s="96" t="str">
        <f>IF($A167="","",VLOOKUP($A167,'Annex 2 Designated EHV charges'!$A:$O,7,0))</f>
        <v>Haverfordwest PV</v>
      </c>
      <c r="E167" s="101">
        <f>IFERROR(IF(VLOOKUP($A167,'Annex 2 Designated EHV charges'!$A:$O,9,FALSE)=0,"",VLOOKUP($A167,'Annex 2 Designated EHV charges'!$A:$O,9,FALSE)),"")</f>
        <v>4.2530000000000001</v>
      </c>
      <c r="F167" s="102">
        <f>IFERROR(IF(VLOOKUP($A167,'Annex 2 Designated EHV charges'!$A:$O,10,FALSE)=0,"",VLOOKUP($A167,'Annex 2 Designated EHV charges'!$A:$O,10,FALSE)),"")</f>
        <v>7.34</v>
      </c>
      <c r="G167" s="103">
        <f>IFERROR(IF(VLOOKUP($A167,'Annex 2 Designated EHV charges'!$A:$O,11,FALSE)=0,"",VLOOKUP($A167,'Annex 2 Designated EHV charges'!$A:$O,11,FALSE)),"")</f>
        <v>2.4</v>
      </c>
      <c r="H167" s="103">
        <f>IFERROR(IF(VLOOKUP($A167,'Annex 2 Designated EHV charges'!$A:$O,12,FALSE)=0,"",VLOOKUP($A167,'Annex 2 Designated EHV charges'!$A:$O,12,FALSE)),"")</f>
        <v>2.4</v>
      </c>
    </row>
    <row r="168" spans="1:8" x14ac:dyDescent="0.2">
      <c r="A168" s="96">
        <f t="array" ref="A168">IFERROR(INDEX('Annex 2 Designated EHV charges'!$A$11:$A$257, MATCH(0, IF(ISBLANK('Annex 2 Designated EHV charges'!$A$11:$A$257),1, COUNTIF(A$4:$A167, 'Annex 2 Designated EHV charges'!$A$11:$A$257)), 0)),"")</f>
        <v>920</v>
      </c>
      <c r="B168" s="96">
        <f>IF($A168="","",VLOOKUP($A168,'Annex 2 Designated EHV charges'!$A:$O,2,0))</f>
        <v>920</v>
      </c>
      <c r="C168" s="97">
        <f>IF($A168="","",VLOOKUP($A168,'Annex 2 Designated EHV charges'!$A:$O,3,0))</f>
        <v>2100041269812</v>
      </c>
      <c r="D168" s="96" t="str">
        <f>IF($A168="","",VLOOKUP($A168,'Annex 2 Designated EHV charges'!$A:$O,7,0))</f>
        <v>Blaenlliedi Farm WF</v>
      </c>
      <c r="E168" s="101">
        <f>IFERROR(IF(VLOOKUP($A168,'Annex 2 Designated EHV charges'!$A:$O,9,FALSE)=0,"",VLOOKUP($A168,'Annex 2 Designated EHV charges'!$A:$O,9,FALSE)),"")</f>
        <v>1.8240000000000001</v>
      </c>
      <c r="F168" s="102">
        <f>IFERROR(IF(VLOOKUP($A168,'Annex 2 Designated EHV charges'!$A:$O,10,FALSE)=0,"",VLOOKUP($A168,'Annex 2 Designated EHV charges'!$A:$O,10,FALSE)),"")</f>
        <v>18.61</v>
      </c>
      <c r="G168" s="103">
        <f>IFERROR(IF(VLOOKUP($A168,'Annex 2 Designated EHV charges'!$A:$O,11,FALSE)=0,"",VLOOKUP($A168,'Annex 2 Designated EHV charges'!$A:$O,11,FALSE)),"")</f>
        <v>1.77</v>
      </c>
      <c r="H168" s="103">
        <f>IFERROR(IF(VLOOKUP($A168,'Annex 2 Designated EHV charges'!$A:$O,12,FALSE)=0,"",VLOOKUP($A168,'Annex 2 Designated EHV charges'!$A:$O,12,FALSE)),"")</f>
        <v>1.77</v>
      </c>
    </row>
    <row r="169" spans="1:8" x14ac:dyDescent="0.2">
      <c r="A169" s="96">
        <f t="array" ref="A169">IFERROR(INDEX('Annex 2 Designated EHV charges'!$A$11:$A$257, MATCH(0, IF(ISBLANK('Annex 2 Designated EHV charges'!$A$11:$A$257),1, COUNTIF(A$4:$A168, 'Annex 2 Designated EHV charges'!$A$11:$A$257)), 0)),"")</f>
        <v>2614</v>
      </c>
      <c r="B169" s="96">
        <f>IF($A169="","",VLOOKUP($A169,'Annex 2 Designated EHV charges'!$A:$O,2,0))</f>
        <v>2614</v>
      </c>
      <c r="C169" s="97">
        <f>IF($A169="","",VLOOKUP($A169,'Annex 2 Designated EHV charges'!$A:$O,3,0))</f>
        <v>2614</v>
      </c>
      <c r="D169" s="96" t="str">
        <f>IF($A169="","",VLOOKUP($A169,'Annex 2 Designated EHV charges'!$A:$O,7,0))</f>
        <v>Aberystwyth - Manweb</v>
      </c>
      <c r="E169" s="101">
        <f>IFERROR(IF(VLOOKUP($A169,'Annex 2 Designated EHV charges'!$A:$O,9,FALSE)=0,"",VLOOKUP($A169,'Annex 2 Designated EHV charges'!$A:$O,9,FALSE)),"")</f>
        <v>0.44500000000000001</v>
      </c>
      <c r="F169" s="102">
        <f>IFERROR(IF(VLOOKUP($A169,'Annex 2 Designated EHV charges'!$A:$O,10,FALSE)=0,"",VLOOKUP($A169,'Annex 2 Designated EHV charges'!$A:$O,10,FALSE)),"")</f>
        <v>93334.09</v>
      </c>
      <c r="G169" s="103">
        <f>IFERROR(IF(VLOOKUP($A169,'Annex 2 Designated EHV charges'!$A:$O,11,FALSE)=0,"",VLOOKUP($A169,'Annex 2 Designated EHV charges'!$A:$O,11,FALSE)),"")</f>
        <v>6.28</v>
      </c>
      <c r="H169" s="103">
        <f>IFERROR(IF(VLOOKUP($A169,'Annex 2 Designated EHV charges'!$A:$O,12,FALSE)=0,"",VLOOKUP($A169,'Annex 2 Designated EHV charges'!$A:$O,12,FALSE)),"")</f>
        <v>6.28</v>
      </c>
    </row>
    <row r="170" spans="1:8" x14ac:dyDescent="0.2">
      <c r="A170" s="96">
        <f t="array" ref="A170">IFERROR(INDEX('Annex 2 Designated EHV charges'!$A$11:$A$257, MATCH(0, IF(ISBLANK('Annex 2 Designated EHV charges'!$A$11:$A$257),1, COUNTIF(A$4:$A169, 'Annex 2 Designated EHV charges'!$A$11:$A$257)), 0)),"")</f>
        <v>7159</v>
      </c>
      <c r="B170" s="96">
        <f>IF($A170="","",VLOOKUP($A170,'Annex 2 Designated EHV charges'!$A:$O,2,0))</f>
        <v>7159</v>
      </c>
      <c r="C170" s="97">
        <f>IF($A170="","",VLOOKUP($A170,'Annex 2 Designated EHV charges'!$A:$O,3,0))</f>
        <v>7159</v>
      </c>
      <c r="D170" s="96" t="str">
        <f>IF($A170="","",VLOOKUP($A170,'Annex 2 Designated EHV charges'!$A:$O,7,0))</f>
        <v>Solutia District Energy Newport</v>
      </c>
      <c r="E170" s="101" t="str">
        <f>IFERROR(IF(VLOOKUP($A170,'Annex 2 Designated EHV charges'!$A:$O,9,FALSE)=0,"",VLOOKUP($A170,'Annex 2 Designated EHV charges'!$A:$O,9,FALSE)),"")</f>
        <v/>
      </c>
      <c r="F170" s="102">
        <f>IFERROR(IF(VLOOKUP($A170,'Annex 2 Designated EHV charges'!$A:$O,10,FALSE)=0,"",VLOOKUP($A170,'Annex 2 Designated EHV charges'!$A:$O,10,FALSE)),"")</f>
        <v>9.0299999999999994</v>
      </c>
      <c r="G170" s="103">
        <f>IFERROR(IF(VLOOKUP($A170,'Annex 2 Designated EHV charges'!$A:$O,11,FALSE)=0,"",VLOOKUP($A170,'Annex 2 Designated EHV charges'!$A:$O,11,FALSE)),"")</f>
        <v>1.84</v>
      </c>
      <c r="H170" s="103">
        <f>IFERROR(IF(VLOOKUP($A170,'Annex 2 Designated EHV charges'!$A:$O,12,FALSE)=0,"",VLOOKUP($A170,'Annex 2 Designated EHV charges'!$A:$O,12,FALSE)),"")</f>
        <v>1.84</v>
      </c>
    </row>
    <row r="171" spans="1:8" x14ac:dyDescent="0.2">
      <c r="A171" s="96">
        <f t="array" ref="A171">IFERROR(INDEX('Annex 2 Designated EHV charges'!$A$11:$A$257, MATCH(0, IF(ISBLANK('Annex 2 Designated EHV charges'!$A$11:$A$257),1, COUNTIF(A$4:$A170, 'Annex 2 Designated EHV charges'!$A$11:$A$257)), 0)),"")</f>
        <v>7163</v>
      </c>
      <c r="B171" s="96">
        <f>IF($A171="","",VLOOKUP($A171,'Annex 2 Designated EHV charges'!$A:$O,2,0))</f>
        <v>7163</v>
      </c>
      <c r="C171" s="97">
        <f>IF($A171="","",VLOOKUP($A171,'Annex 2 Designated EHV charges'!$A:$O,3,0))</f>
        <v>7163</v>
      </c>
      <c r="D171" s="96" t="str">
        <f>IF($A171="","",VLOOKUP($A171,'Annex 2 Designated EHV charges'!$A:$O,7,0))</f>
        <v>Aberaman Park</v>
      </c>
      <c r="E171" s="101">
        <f>IFERROR(IF(VLOOKUP($A171,'Annex 2 Designated EHV charges'!$A:$O,9,FALSE)=0,"",VLOOKUP($A171,'Annex 2 Designated EHV charges'!$A:$O,9,FALSE)),"")</f>
        <v>1.7999999999999999E-2</v>
      </c>
      <c r="F171" s="102">
        <f>IFERROR(IF(VLOOKUP($A171,'Annex 2 Designated EHV charges'!$A:$O,10,FALSE)=0,"",VLOOKUP($A171,'Annex 2 Designated EHV charges'!$A:$O,10,FALSE)),"")</f>
        <v>31.29</v>
      </c>
      <c r="G171" s="103">
        <f>IFERROR(IF(VLOOKUP($A171,'Annex 2 Designated EHV charges'!$A:$O,11,FALSE)=0,"",VLOOKUP($A171,'Annex 2 Designated EHV charges'!$A:$O,11,FALSE)),"")</f>
        <v>1.64</v>
      </c>
      <c r="H171" s="103">
        <f>IFERROR(IF(VLOOKUP($A171,'Annex 2 Designated EHV charges'!$A:$O,12,FALSE)=0,"",VLOOKUP($A171,'Annex 2 Designated EHV charges'!$A:$O,12,FALSE)),"")</f>
        <v>1.64</v>
      </c>
    </row>
    <row r="172" spans="1:8" x14ac:dyDescent="0.2">
      <c r="A172" s="96">
        <f t="array" ref="A172">IFERROR(INDEX('Annex 2 Designated EHV charges'!$A$11:$A$257, MATCH(0, IF(ISBLANK('Annex 2 Designated EHV charges'!$A$11:$A$257),1, COUNTIF(A$4:$A171, 'Annex 2 Designated EHV charges'!$A$11:$A$257)), 0)),"")</f>
        <v>7328</v>
      </c>
      <c r="B172" s="96">
        <f>IF($A172="","",VLOOKUP($A172,'Annex 2 Designated EHV charges'!$A:$O,2,0))</f>
        <v>7328</v>
      </c>
      <c r="C172" s="97">
        <f>IF($A172="","",VLOOKUP($A172,'Annex 2 Designated EHV charges'!$A:$O,3,0))</f>
        <v>7328</v>
      </c>
      <c r="D172" s="96" t="str">
        <f>IF($A172="","",VLOOKUP($A172,'Annex 2 Designated EHV charges'!$A:$O,7,0))</f>
        <v>Dowlais II STOR CVA</v>
      </c>
      <c r="E172" s="101">
        <f>IFERROR(IF(VLOOKUP($A172,'Annex 2 Designated EHV charges'!$A:$O,9,FALSE)=0,"",VLOOKUP($A172,'Annex 2 Designated EHV charges'!$A:$O,9,FALSE)),"")</f>
        <v>2.1999999999999999E-2</v>
      </c>
      <c r="F172" s="102">
        <f>IFERROR(IF(VLOOKUP($A172,'Annex 2 Designated EHV charges'!$A:$O,10,FALSE)=0,"",VLOOKUP($A172,'Annex 2 Designated EHV charges'!$A:$O,10,FALSE)),"")</f>
        <v>545.66999999999996</v>
      </c>
      <c r="G172" s="103">
        <f>IFERROR(IF(VLOOKUP($A172,'Annex 2 Designated EHV charges'!$A:$O,11,FALSE)=0,"",VLOOKUP($A172,'Annex 2 Designated EHV charges'!$A:$O,11,FALSE)),"")</f>
        <v>1.35</v>
      </c>
      <c r="H172" s="103">
        <f>IFERROR(IF(VLOOKUP($A172,'Annex 2 Designated EHV charges'!$A:$O,12,FALSE)=0,"",VLOOKUP($A172,'Annex 2 Designated EHV charges'!$A:$O,12,FALSE)),"")</f>
        <v>1.35</v>
      </c>
    </row>
    <row r="173" spans="1:8" x14ac:dyDescent="0.2">
      <c r="A173" s="96">
        <f t="array" ref="A173">IFERROR(INDEX('Annex 2 Designated EHV charges'!$A$11:$A$257, MATCH(0, IF(ISBLANK('Annex 2 Designated EHV charges'!$A$11:$A$257),1, COUNTIF(A$4:$A172, 'Annex 2 Designated EHV charges'!$A$11:$A$257)), 0)),"")</f>
        <v>7346</v>
      </c>
      <c r="B173" s="96">
        <f>IF($A173="","",VLOOKUP($A173,'Annex 2 Designated EHV charges'!$A:$O,2,0))</f>
        <v>7346</v>
      </c>
      <c r="C173" s="97">
        <f>IF($A173="","",VLOOKUP($A173,'Annex 2 Designated EHV charges'!$A:$O,3,0))</f>
        <v>7346</v>
      </c>
      <c r="D173" s="96" t="str">
        <f>IF($A173="","",VLOOKUP($A173,'Annex 2 Designated EHV charges'!$A:$O,7,0))</f>
        <v>Alcoa B STOR</v>
      </c>
      <c r="E173" s="101" t="str">
        <f>IFERROR(IF(VLOOKUP($A173,'Annex 2 Designated EHV charges'!$A:$O,9,FALSE)=0,"",VLOOKUP($A173,'Annex 2 Designated EHV charges'!$A:$O,9,FALSE)),"")</f>
        <v/>
      </c>
      <c r="F173" s="102">
        <f>IFERROR(IF(VLOOKUP($A173,'Annex 2 Designated EHV charges'!$A:$O,10,FALSE)=0,"",VLOOKUP($A173,'Annex 2 Designated EHV charges'!$A:$O,10,FALSE)),"")</f>
        <v>33.630000000000003</v>
      </c>
      <c r="G173" s="103">
        <f>IFERROR(IF(VLOOKUP($A173,'Annex 2 Designated EHV charges'!$A:$O,11,FALSE)=0,"",VLOOKUP($A173,'Annex 2 Designated EHV charges'!$A:$O,11,FALSE)),"")</f>
        <v>1.63</v>
      </c>
      <c r="H173" s="103">
        <f>IFERROR(IF(VLOOKUP($A173,'Annex 2 Designated EHV charges'!$A:$O,12,FALSE)=0,"",VLOOKUP($A173,'Annex 2 Designated EHV charges'!$A:$O,12,FALSE)),"")</f>
        <v>1.63</v>
      </c>
    </row>
    <row r="174" spans="1:8" x14ac:dyDescent="0.2">
      <c r="A174" s="96">
        <f t="array" ref="A174">IFERROR(INDEX('Annex 2 Designated EHV charges'!$A$11:$A$257, MATCH(0, IF(ISBLANK('Annex 2 Designated EHV charges'!$A$11:$A$257),1, COUNTIF(A$4:$A173, 'Annex 2 Designated EHV charges'!$A$11:$A$257)), 0)),"")</f>
        <v>7450</v>
      </c>
      <c r="B174" s="96">
        <f>IF($A174="","",VLOOKUP($A174,'Annex 2 Designated EHV charges'!$A:$O,2,0))</f>
        <v>7450</v>
      </c>
      <c r="C174" s="97">
        <f>IF($A174="","",VLOOKUP($A174,'Annex 2 Designated EHV charges'!$A:$O,3,0))</f>
        <v>7450</v>
      </c>
      <c r="D174" s="96" t="str">
        <f>IF($A174="","",VLOOKUP($A174,'Annex 2 Designated EHV charges'!$A:$O,7,0))</f>
        <v>Rassau Grid Stability</v>
      </c>
      <c r="E174" s="101" t="str">
        <f>IFERROR(IF(VLOOKUP($A174,'Annex 2 Designated EHV charges'!$A:$O,9,FALSE)=0,"",VLOOKUP($A174,'Annex 2 Designated EHV charges'!$A:$O,9,FALSE)),"")</f>
        <v/>
      </c>
      <c r="F174" s="102">
        <f>IFERROR(IF(VLOOKUP($A174,'Annex 2 Designated EHV charges'!$A:$O,10,FALSE)=0,"",VLOOKUP($A174,'Annex 2 Designated EHV charges'!$A:$O,10,FALSE)),"")</f>
        <v>9259.64</v>
      </c>
      <c r="G174" s="103">
        <f>IFERROR(IF(VLOOKUP($A174,'Annex 2 Designated EHV charges'!$A:$O,11,FALSE)=0,"",VLOOKUP($A174,'Annex 2 Designated EHV charges'!$A:$O,11,FALSE)),"")</f>
        <v>0.93</v>
      </c>
      <c r="H174" s="103">
        <f>IFERROR(IF(VLOOKUP($A174,'Annex 2 Designated EHV charges'!$A:$O,12,FALSE)=0,"",VLOOKUP($A174,'Annex 2 Designated EHV charges'!$A:$O,12,FALSE)),"")</f>
        <v>0.93</v>
      </c>
    </row>
    <row r="175" spans="1:8" x14ac:dyDescent="0.2">
      <c r="A175" s="96">
        <f t="array" ref="A175">IFERROR(INDEX('Annex 2 Designated EHV charges'!$A$11:$A$257, MATCH(0, IF(ISBLANK('Annex 2 Designated EHV charges'!$A$11:$A$257),1, COUNTIF(A$4:$A174, 'Annex 2 Designated EHV charges'!$A$11:$A$257)), 0)),"")</f>
        <v>7486</v>
      </c>
      <c r="B175" s="96">
        <f>IF($A175="","",VLOOKUP($A175,'Annex 2 Designated EHV charges'!$A:$O,2,0))</f>
        <v>7486</v>
      </c>
      <c r="C175" s="97">
        <f>IF($A175="","",VLOOKUP($A175,'Annex 2 Designated EHV charges'!$A:$O,3,0))</f>
        <v>7486</v>
      </c>
      <c r="D175" s="96" t="str">
        <f>IF($A175="","",VLOOKUP($A175,'Annex 2 Designated EHV charges'!$A:$O,7,0))</f>
        <v>Llandarcy STOR</v>
      </c>
      <c r="E175" s="101">
        <f>IFERROR(IF(VLOOKUP($A175,'Annex 2 Designated EHV charges'!$A:$O,9,FALSE)=0,"",VLOOKUP($A175,'Annex 2 Designated EHV charges'!$A:$O,9,FALSE)),"")</f>
        <v>0.187</v>
      </c>
      <c r="F175" s="102">
        <f>IFERROR(IF(VLOOKUP($A175,'Annex 2 Designated EHV charges'!$A:$O,10,FALSE)=0,"",VLOOKUP($A175,'Annex 2 Designated EHV charges'!$A:$O,10,FALSE)),"")</f>
        <v>20.91</v>
      </c>
      <c r="G175" s="103">
        <f>IFERROR(IF(VLOOKUP($A175,'Annex 2 Designated EHV charges'!$A:$O,11,FALSE)=0,"",VLOOKUP($A175,'Annex 2 Designated EHV charges'!$A:$O,11,FALSE)),"")</f>
        <v>1.02</v>
      </c>
      <c r="H175" s="103">
        <f>IFERROR(IF(VLOOKUP($A175,'Annex 2 Designated EHV charges'!$A:$O,12,FALSE)=0,"",VLOOKUP($A175,'Annex 2 Designated EHV charges'!$A:$O,12,FALSE)),"")</f>
        <v>1.02</v>
      </c>
    </row>
    <row r="176" spans="1:8" x14ac:dyDescent="0.2">
      <c r="A176" s="96">
        <f t="array" ref="A176">IFERROR(INDEX('Annex 2 Designated EHV charges'!$A$11:$A$257, MATCH(0, IF(ISBLANK('Annex 2 Designated EHV charges'!$A$11:$A$257),1, COUNTIF(A$4:$A175, 'Annex 2 Designated EHV charges'!$A$11:$A$257)), 0)),"")</f>
        <v>7488</v>
      </c>
      <c r="B176" s="96">
        <f>IF($A176="","",VLOOKUP($A176,'Annex 2 Designated EHV charges'!$A:$O,2,0))</f>
        <v>7488</v>
      </c>
      <c r="C176" s="97">
        <f>IF($A176="","",VLOOKUP($A176,'Annex 2 Designated EHV charges'!$A:$O,3,0))</f>
        <v>7488</v>
      </c>
      <c r="D176" s="96" t="str">
        <f>IF($A176="","",VLOOKUP($A176,'Annex 2 Designated EHV charges'!$A:$O,7,0))</f>
        <v>Barry STOR</v>
      </c>
      <c r="E176" s="101">
        <f>IFERROR(IF(VLOOKUP($A176,'Annex 2 Designated EHV charges'!$A:$O,9,FALSE)=0,"",VLOOKUP($A176,'Annex 2 Designated EHV charges'!$A:$O,9,FALSE)),"")</f>
        <v>0.45</v>
      </c>
      <c r="F176" s="102">
        <f>IFERROR(IF(VLOOKUP($A176,'Annex 2 Designated EHV charges'!$A:$O,10,FALSE)=0,"",VLOOKUP($A176,'Annex 2 Designated EHV charges'!$A:$O,10,FALSE)),"")</f>
        <v>14.93</v>
      </c>
      <c r="G176" s="103">
        <f>IFERROR(IF(VLOOKUP($A176,'Annex 2 Designated EHV charges'!$A:$O,11,FALSE)=0,"",VLOOKUP($A176,'Annex 2 Designated EHV charges'!$A:$O,11,FALSE)),"")</f>
        <v>1.02</v>
      </c>
      <c r="H176" s="103">
        <f>IFERROR(IF(VLOOKUP($A176,'Annex 2 Designated EHV charges'!$A:$O,12,FALSE)=0,"",VLOOKUP($A176,'Annex 2 Designated EHV charges'!$A:$O,12,FALSE)),"")</f>
        <v>1.02</v>
      </c>
    </row>
    <row r="177" spans="1:8" x14ac:dyDescent="0.2">
      <c r="A177" s="96" t="str">
        <f t="array" ref="A177">IFERROR(INDEX('Annex 2 Designated EHV charges'!$A$11:$A$257, MATCH(0, IF(ISBLANK('Annex 2 Designated EHV charges'!$A$11:$A$257),1, COUNTIF(A$4:$A176, 'Annex 2 Designated EHV charges'!$A$11:$A$257)), 0)),"")</f>
        <v>New Import 1</v>
      </c>
      <c r="B177" s="96" t="str">
        <f>IF($A177="","",VLOOKUP($A177,'Annex 2 Designated EHV charges'!$A:$O,2,0))</f>
        <v>New Import 1</v>
      </c>
      <c r="C177" s="97" t="str">
        <f>IF($A177="","",VLOOKUP($A177,'Annex 2 Designated EHV charges'!$A:$O,3,0))</f>
        <v>New Import 1</v>
      </c>
      <c r="D177" s="96" t="str">
        <f>IF($A177="","",VLOOKUP($A177,'Annex 2 Designated EHV charges'!$A:$O,7,0))</f>
        <v>Abergorki WF 33kV</v>
      </c>
      <c r="E177" s="101">
        <f>IFERROR(IF(VLOOKUP($A177,'Annex 2 Designated EHV charges'!$A:$O,9,FALSE)=0,"",VLOOKUP($A177,'Annex 2 Designated EHV charges'!$A:$O,9,FALSE)),"")</f>
        <v>1.9E-2</v>
      </c>
      <c r="F177" s="102">
        <f>IFERROR(IF(VLOOKUP($A177,'Annex 2 Designated EHV charges'!$A:$O,10,FALSE)=0,"",VLOOKUP($A177,'Annex 2 Designated EHV charges'!$A:$O,10,FALSE)),"")</f>
        <v>34.08</v>
      </c>
      <c r="G177" s="103">
        <f>IFERROR(IF(VLOOKUP($A177,'Annex 2 Designated EHV charges'!$A:$O,11,FALSE)=0,"",VLOOKUP($A177,'Annex 2 Designated EHV charges'!$A:$O,11,FALSE)),"")</f>
        <v>1.06</v>
      </c>
      <c r="H177" s="103">
        <f>IFERROR(IF(VLOOKUP($A177,'Annex 2 Designated EHV charges'!$A:$O,12,FALSE)=0,"",VLOOKUP($A177,'Annex 2 Designated EHV charges'!$A:$O,12,FALSE)),"")</f>
        <v>1.06</v>
      </c>
    </row>
    <row r="178" spans="1:8" x14ac:dyDescent="0.2">
      <c r="A178" s="96" t="str">
        <f t="array" ref="A178">IFERROR(INDEX('Annex 2 Designated EHV charges'!$A$11:$A$257, MATCH(0, IF(ISBLANK('Annex 2 Designated EHV charges'!$A$11:$A$257),1, COUNTIF(A$4:$A177, 'Annex 2 Designated EHV charges'!$A$11:$A$257)), 0)),"")</f>
        <v>New Import 2</v>
      </c>
      <c r="B178" s="96" t="str">
        <f>IF($A178="","",VLOOKUP($A178,'Annex 2 Designated EHV charges'!$A:$O,2,0))</f>
        <v>New Import 2</v>
      </c>
      <c r="C178" s="97" t="str">
        <f>IF($A178="","",VLOOKUP($A178,'Annex 2 Designated EHV charges'!$A:$O,3,0))</f>
        <v>New Import 2</v>
      </c>
      <c r="D178" s="96" t="str">
        <f>IF($A178="","",VLOOKUP($A178,'Annex 2 Designated EHV charges'!$A:$O,7,0))</f>
        <v>Barry Solar Park</v>
      </c>
      <c r="E178" s="101" t="str">
        <f>IFERROR(IF(VLOOKUP($A178,'Annex 2 Designated EHV charges'!$A:$O,9,FALSE)=0,"",VLOOKUP($A178,'Annex 2 Designated EHV charges'!$A:$O,9,FALSE)),"")</f>
        <v/>
      </c>
      <c r="F178" s="102">
        <f>IFERROR(IF(VLOOKUP($A178,'Annex 2 Designated EHV charges'!$A:$O,10,FALSE)=0,"",VLOOKUP($A178,'Annex 2 Designated EHV charges'!$A:$O,10,FALSE)),"")</f>
        <v>18.399999999999999</v>
      </c>
      <c r="G178" s="103">
        <f>IFERROR(IF(VLOOKUP($A178,'Annex 2 Designated EHV charges'!$A:$O,11,FALSE)=0,"",VLOOKUP($A178,'Annex 2 Designated EHV charges'!$A:$O,11,FALSE)),"")</f>
        <v>2.17</v>
      </c>
      <c r="H178" s="103">
        <f>IFERROR(IF(VLOOKUP($A178,'Annex 2 Designated EHV charges'!$A:$O,12,FALSE)=0,"",VLOOKUP($A178,'Annex 2 Designated EHV charges'!$A:$O,12,FALSE)),"")</f>
        <v>2.17</v>
      </c>
    </row>
    <row r="179" spans="1:8" x14ac:dyDescent="0.2">
      <c r="A179" s="96" t="str">
        <f t="array" ref="A179">IFERROR(INDEX('Annex 2 Designated EHV charges'!$A$11:$A$257, MATCH(0, IF(ISBLANK('Annex 2 Designated EHV charges'!$A$11:$A$257),1, COUNTIF(A$4:$A178, 'Annex 2 Designated EHV charges'!$A$11:$A$257)), 0)),"")</f>
        <v>New Import 3</v>
      </c>
      <c r="B179" s="96" t="str">
        <f>IF($A179="","",VLOOKUP($A179,'Annex 2 Designated EHV charges'!$A:$O,2,0))</f>
        <v>New Import 3</v>
      </c>
      <c r="C179" s="97" t="str">
        <f>IF($A179="","",VLOOKUP($A179,'Annex 2 Designated EHV charges'!$A:$O,3,0))</f>
        <v>New Import 3</v>
      </c>
      <c r="D179" s="96" t="str">
        <f>IF($A179="","",VLOOKUP($A179,'Annex 2 Designated EHV charges'!$A:$O,7,0))</f>
        <v>BLACKBERRY LANE 33kV</v>
      </c>
      <c r="E179" s="101">
        <f>IFERROR(IF(VLOOKUP($A179,'Annex 2 Designated EHV charges'!$A:$O,9,FALSE)=0,"",VLOOKUP($A179,'Annex 2 Designated EHV charges'!$A:$O,9,FALSE)),"")</f>
        <v>3.01</v>
      </c>
      <c r="F179" s="102">
        <f>IFERROR(IF(VLOOKUP($A179,'Annex 2 Designated EHV charges'!$A:$O,10,FALSE)=0,"",VLOOKUP($A179,'Annex 2 Designated EHV charges'!$A:$O,10,FALSE)),"")</f>
        <v>38.89</v>
      </c>
      <c r="G179" s="103">
        <f>IFERROR(IF(VLOOKUP($A179,'Annex 2 Designated EHV charges'!$A:$O,11,FALSE)=0,"",VLOOKUP($A179,'Annex 2 Designated EHV charges'!$A:$O,11,FALSE)),"")</f>
        <v>2.1800000000000002</v>
      </c>
      <c r="H179" s="103">
        <f>IFERROR(IF(VLOOKUP($A179,'Annex 2 Designated EHV charges'!$A:$O,12,FALSE)=0,"",VLOOKUP($A179,'Annex 2 Designated EHV charges'!$A:$O,12,FALSE)),"")</f>
        <v>2.1800000000000002</v>
      </c>
    </row>
    <row r="180" spans="1:8" x14ac:dyDescent="0.2">
      <c r="A180" s="96" t="str">
        <f t="array" ref="A180">IFERROR(INDEX('Annex 2 Designated EHV charges'!$A$11:$A$257, MATCH(0, IF(ISBLANK('Annex 2 Designated EHV charges'!$A$11:$A$257),1, COUNTIF(A$4:$A179, 'Annex 2 Designated EHV charges'!$A$11:$A$257)), 0)),"")</f>
        <v>New Import 4</v>
      </c>
      <c r="B180" s="96" t="str">
        <f>IF($A180="","",VLOOKUP($A180,'Annex 2 Designated EHV charges'!$A:$O,2,0))</f>
        <v>New Import 4</v>
      </c>
      <c r="C180" s="97" t="str">
        <f>IF($A180="","",VLOOKUP($A180,'Annex 2 Designated EHV charges'!$A:$O,3,0))</f>
        <v>New Import 4</v>
      </c>
      <c r="D180" s="96" t="str">
        <f>IF($A180="","",VLOOKUP($A180,'Annex 2 Designated EHV charges'!$A:$O,7,0))</f>
        <v>Bro Tathan 33kV</v>
      </c>
      <c r="E180" s="101">
        <f>IFERROR(IF(VLOOKUP($A180,'Annex 2 Designated EHV charges'!$A:$O,9,FALSE)=0,"",VLOOKUP($A180,'Annex 2 Designated EHV charges'!$A:$O,9,FALSE)),"")</f>
        <v>9.7000000000000003E-2</v>
      </c>
      <c r="F180" s="102">
        <f>IFERROR(IF(VLOOKUP($A180,'Annex 2 Designated EHV charges'!$A:$O,10,FALSE)=0,"",VLOOKUP($A180,'Annex 2 Designated EHV charges'!$A:$O,10,FALSE)),"")</f>
        <v>94172.67</v>
      </c>
      <c r="G180" s="103">
        <f>IFERROR(IF(VLOOKUP($A180,'Annex 2 Designated EHV charges'!$A:$O,11,FALSE)=0,"",VLOOKUP($A180,'Annex 2 Designated EHV charges'!$A:$O,11,FALSE)),"")</f>
        <v>6.9</v>
      </c>
      <c r="H180" s="103">
        <f>IFERROR(IF(VLOOKUP($A180,'Annex 2 Designated EHV charges'!$A:$O,12,FALSE)=0,"",VLOOKUP($A180,'Annex 2 Designated EHV charges'!$A:$O,12,FALSE)),"")</f>
        <v>6.9</v>
      </c>
    </row>
    <row r="181" spans="1:8" x14ac:dyDescent="0.2">
      <c r="A181" s="96" t="str">
        <f t="array" ref="A181">IFERROR(INDEX('Annex 2 Designated EHV charges'!$A$11:$A$257, MATCH(0, IF(ISBLANK('Annex 2 Designated EHV charges'!$A$11:$A$257),1, COUNTIF(A$4:$A180, 'Annex 2 Designated EHV charges'!$A$11:$A$257)), 0)),"")</f>
        <v>New Import 5</v>
      </c>
      <c r="B181" s="96" t="str">
        <f>IF($A181="","",VLOOKUP($A181,'Annex 2 Designated EHV charges'!$A:$O,2,0))</f>
        <v>New Import 5</v>
      </c>
      <c r="C181" s="97" t="str">
        <f>IF($A181="","",VLOOKUP($A181,'Annex 2 Designated EHV charges'!$A:$O,3,0))</f>
        <v>New Import 5</v>
      </c>
      <c r="D181" s="96" t="str">
        <f>IF($A181="","",VLOOKUP($A181,'Annex 2 Designated EHV charges'!$A:$O,7,0))</f>
        <v>Bryntail Solar Park</v>
      </c>
      <c r="E181" s="101" t="str">
        <f>IFERROR(IF(VLOOKUP($A181,'Annex 2 Designated EHV charges'!$A:$O,9,FALSE)=0,"",VLOOKUP($A181,'Annex 2 Designated EHV charges'!$A:$O,9,FALSE)),"")</f>
        <v/>
      </c>
      <c r="F181" s="102">
        <f>IFERROR(IF(VLOOKUP($A181,'Annex 2 Designated EHV charges'!$A:$O,10,FALSE)=0,"",VLOOKUP($A181,'Annex 2 Designated EHV charges'!$A:$O,10,FALSE)),"")</f>
        <v>43.09</v>
      </c>
      <c r="G181" s="103">
        <f>IFERROR(IF(VLOOKUP($A181,'Annex 2 Designated EHV charges'!$A:$O,11,FALSE)=0,"",VLOOKUP($A181,'Annex 2 Designated EHV charges'!$A:$O,11,FALSE)),"")</f>
        <v>1.71</v>
      </c>
      <c r="H181" s="103">
        <f>IFERROR(IF(VLOOKUP($A181,'Annex 2 Designated EHV charges'!$A:$O,12,FALSE)=0,"",VLOOKUP($A181,'Annex 2 Designated EHV charges'!$A:$O,12,FALSE)),"")</f>
        <v>1.71</v>
      </c>
    </row>
    <row r="182" spans="1:8" x14ac:dyDescent="0.2">
      <c r="A182" s="96" t="str">
        <f t="array" ref="A182">IFERROR(INDEX('Annex 2 Designated EHV charges'!$A$11:$A$257, MATCH(0, IF(ISBLANK('Annex 2 Designated EHV charges'!$A$11:$A$257),1, COUNTIF(A$4:$A181, 'Annex 2 Designated EHV charges'!$A$11:$A$257)), 0)),"")</f>
        <v>New Import 6</v>
      </c>
      <c r="B182" s="96" t="str">
        <f>IF($A182="","",VLOOKUP($A182,'Annex 2 Designated EHV charges'!$A:$O,2,0))</f>
        <v>New Import 6</v>
      </c>
      <c r="C182" s="97" t="str">
        <f>IF($A182="","",VLOOKUP($A182,'Annex 2 Designated EHV charges'!$A:$O,3,0))</f>
        <v>New Import 6</v>
      </c>
      <c r="D182" s="96" t="str">
        <f>IF($A182="","",VLOOKUP($A182,'Annex 2 Designated EHV charges'!$A:$O,7,0))</f>
        <v>Brynwell Farm</v>
      </c>
      <c r="E182" s="101">
        <f>IFERROR(IF(VLOOKUP($A182,'Annex 2 Designated EHV charges'!$A:$O,9,FALSE)=0,"",VLOOKUP($A182,'Annex 2 Designated EHV charges'!$A:$O,9,FALSE)),"")</f>
        <v>0.46800000000000003</v>
      </c>
      <c r="F182" s="102">
        <f>IFERROR(IF(VLOOKUP($A182,'Annex 2 Designated EHV charges'!$A:$O,10,FALSE)=0,"",VLOOKUP($A182,'Annex 2 Designated EHV charges'!$A:$O,10,FALSE)),"")</f>
        <v>56.51</v>
      </c>
      <c r="G182" s="103">
        <f>IFERROR(IF(VLOOKUP($A182,'Annex 2 Designated EHV charges'!$A:$O,11,FALSE)=0,"",VLOOKUP($A182,'Annex 2 Designated EHV charges'!$A:$O,11,FALSE)),"")</f>
        <v>4.47</v>
      </c>
      <c r="H182" s="103">
        <f>IFERROR(IF(VLOOKUP($A182,'Annex 2 Designated EHV charges'!$A:$O,12,FALSE)=0,"",VLOOKUP($A182,'Annex 2 Designated EHV charges'!$A:$O,12,FALSE)),"")</f>
        <v>4.47</v>
      </c>
    </row>
    <row r="183" spans="1:8" x14ac:dyDescent="0.2">
      <c r="A183" s="96" t="str">
        <f t="array" ref="A183">IFERROR(INDEX('Annex 2 Designated EHV charges'!$A$11:$A$257, MATCH(0, IF(ISBLANK('Annex 2 Designated EHV charges'!$A$11:$A$257),1, COUNTIF(A$4:$A182, 'Annex 2 Designated EHV charges'!$A$11:$A$257)), 0)),"")</f>
        <v>New Import 7</v>
      </c>
      <c r="B183" s="96" t="str">
        <f>IF($A183="","",VLOOKUP($A183,'Annex 2 Designated EHV charges'!$A:$O,2,0))</f>
        <v>New Import 7</v>
      </c>
      <c r="C183" s="97" t="str">
        <f>IF($A183="","",VLOOKUP($A183,'Annex 2 Designated EHV charges'!$A:$O,3,0))</f>
        <v>New Import 7</v>
      </c>
      <c r="D183" s="96" t="str">
        <f>IF($A183="","",VLOOKUP($A183,'Annex 2 Designated EHV charges'!$A:$O,7,0))</f>
        <v>Caenewydd 132kV PV &amp; BESS</v>
      </c>
      <c r="E183" s="101" t="str">
        <f>IFERROR(IF(VLOOKUP($A183,'Annex 2 Designated EHV charges'!$A:$O,9,FALSE)=0,"",VLOOKUP($A183,'Annex 2 Designated EHV charges'!$A:$O,9,FALSE)),"")</f>
        <v/>
      </c>
      <c r="F183" s="102">
        <f>IFERROR(IF(VLOOKUP($A183,'Annex 2 Designated EHV charges'!$A:$O,10,FALSE)=0,"",VLOOKUP($A183,'Annex 2 Designated EHV charges'!$A:$O,10,FALSE)),"")</f>
        <v>2765.41</v>
      </c>
      <c r="G183" s="103">
        <f>IFERROR(IF(VLOOKUP($A183,'Annex 2 Designated EHV charges'!$A:$O,11,FALSE)=0,"",VLOOKUP($A183,'Annex 2 Designated EHV charges'!$A:$O,11,FALSE)),"")</f>
        <v>1.7</v>
      </c>
      <c r="H183" s="103">
        <f>IFERROR(IF(VLOOKUP($A183,'Annex 2 Designated EHV charges'!$A:$O,12,FALSE)=0,"",VLOOKUP($A183,'Annex 2 Designated EHV charges'!$A:$O,12,FALSE)),"")</f>
        <v>1.7</v>
      </c>
    </row>
    <row r="184" spans="1:8" x14ac:dyDescent="0.2">
      <c r="A184" s="96" t="str">
        <f t="array" ref="A184">IFERROR(INDEX('Annex 2 Designated EHV charges'!$A$11:$A$257, MATCH(0, IF(ISBLANK('Annex 2 Designated EHV charges'!$A$11:$A$257),1, COUNTIF(A$4:$A183, 'Annex 2 Designated EHV charges'!$A$11:$A$257)), 0)),"")</f>
        <v>New Import 8</v>
      </c>
      <c r="B184" s="96" t="str">
        <f>IF($A184="","",VLOOKUP($A184,'Annex 2 Designated EHV charges'!$A:$O,2,0))</f>
        <v>New Import 8</v>
      </c>
      <c r="C184" s="97" t="str">
        <f>IF($A184="","",VLOOKUP($A184,'Annex 2 Designated EHV charges'!$A:$O,3,0))</f>
        <v>New Import 8</v>
      </c>
      <c r="D184" s="96" t="str">
        <f>IF($A184="","",VLOOKUP($A184,'Annex 2 Designated EHV charges'!$A:$O,7,0))</f>
        <v>Cardiff Data Centre</v>
      </c>
      <c r="E184" s="101" t="str">
        <f>IFERROR(IF(VLOOKUP($A184,'Annex 2 Designated EHV charges'!$A:$O,9,FALSE)=0,"",VLOOKUP($A184,'Annex 2 Designated EHV charges'!$A:$O,9,FALSE)),"")</f>
        <v/>
      </c>
      <c r="F184" s="102">
        <f>IFERROR(IF(VLOOKUP($A184,'Annex 2 Designated EHV charges'!$A:$O,10,FALSE)=0,"",VLOOKUP($A184,'Annex 2 Designated EHV charges'!$A:$O,10,FALSE)),"")</f>
        <v>95701.75</v>
      </c>
      <c r="G184" s="103">
        <f>IFERROR(IF(VLOOKUP($A184,'Annex 2 Designated EHV charges'!$A:$O,11,FALSE)=0,"",VLOOKUP($A184,'Annex 2 Designated EHV charges'!$A:$O,11,FALSE)),"")</f>
        <v>2.17</v>
      </c>
      <c r="H184" s="103">
        <f>IFERROR(IF(VLOOKUP($A184,'Annex 2 Designated EHV charges'!$A:$O,12,FALSE)=0,"",VLOOKUP($A184,'Annex 2 Designated EHV charges'!$A:$O,12,FALSE)),"")</f>
        <v>2.17</v>
      </c>
    </row>
    <row r="185" spans="1:8" x14ac:dyDescent="0.2">
      <c r="A185" s="96" t="str">
        <f t="array" ref="A185">IFERROR(INDEX('Annex 2 Designated EHV charges'!$A$11:$A$257, MATCH(0, IF(ISBLANK('Annex 2 Designated EHV charges'!$A$11:$A$257),1, COUNTIF(A$4:$A184, 'Annex 2 Designated EHV charges'!$A$11:$A$257)), 0)),"")</f>
        <v>New Import 9</v>
      </c>
      <c r="B185" s="96" t="str">
        <f>IF($A185="","",VLOOKUP($A185,'Annex 2 Designated EHV charges'!$A:$O,2,0))</f>
        <v>New Import 9</v>
      </c>
      <c r="C185" s="97" t="str">
        <f>IF($A185="","",VLOOKUP($A185,'Annex 2 Designated EHV charges'!$A:$O,3,0))</f>
        <v>New Import 9</v>
      </c>
      <c r="D185" s="96" t="str">
        <f>IF($A185="","",VLOOKUP($A185,'Annex 2 Designated EHV charges'!$A:$O,7,0))</f>
        <v>Cardiff Park &amp; Ride</v>
      </c>
      <c r="E185" s="101" t="str">
        <f>IFERROR(IF(VLOOKUP($A185,'Annex 2 Designated EHV charges'!$A:$O,9,FALSE)=0,"",VLOOKUP($A185,'Annex 2 Designated EHV charges'!$A:$O,9,FALSE)),"")</f>
        <v/>
      </c>
      <c r="F185" s="102">
        <f>IFERROR(IF(VLOOKUP($A185,'Annex 2 Designated EHV charges'!$A:$O,10,FALSE)=0,"",VLOOKUP($A185,'Annex 2 Designated EHV charges'!$A:$O,10,FALSE)),"")</f>
        <v>95701.75</v>
      </c>
      <c r="G185" s="103">
        <f>IFERROR(IF(VLOOKUP($A185,'Annex 2 Designated EHV charges'!$A:$O,11,FALSE)=0,"",VLOOKUP($A185,'Annex 2 Designated EHV charges'!$A:$O,11,FALSE)),"")</f>
        <v>3.27</v>
      </c>
      <c r="H185" s="103">
        <f>IFERROR(IF(VLOOKUP($A185,'Annex 2 Designated EHV charges'!$A:$O,12,FALSE)=0,"",VLOOKUP($A185,'Annex 2 Designated EHV charges'!$A:$O,12,FALSE)),"")</f>
        <v>3.27</v>
      </c>
    </row>
    <row r="186" spans="1:8" x14ac:dyDescent="0.2">
      <c r="A186" s="96" t="str">
        <f t="array" ref="A186">IFERROR(INDEX('Annex 2 Designated EHV charges'!$A$11:$A$257, MATCH(0, IF(ISBLANK('Annex 2 Designated EHV charges'!$A$11:$A$257),1, COUNTIF(A$4:$A185, 'Annex 2 Designated EHV charges'!$A$11:$A$257)), 0)),"")</f>
        <v>New Import 10</v>
      </c>
      <c r="B186" s="96" t="str">
        <f>IF($A186="","",VLOOKUP($A186,'Annex 2 Designated EHV charges'!$A:$O,2,0))</f>
        <v>New Import 10</v>
      </c>
      <c r="C186" s="97" t="str">
        <f>IF($A186="","",VLOOKUP($A186,'Annex 2 Designated EHV charges'!$A:$O,3,0))</f>
        <v>New Import 10</v>
      </c>
      <c r="D186" s="96" t="str">
        <f>IF($A186="","",VLOOKUP($A186,'Annex 2 Designated EHV charges'!$A:$O,7,0))</f>
        <v>Cardiff West Services IDNO</v>
      </c>
      <c r="E186" s="101" t="str">
        <f>IFERROR(IF(VLOOKUP($A186,'Annex 2 Designated EHV charges'!$A:$O,9,FALSE)=0,"",VLOOKUP($A186,'Annex 2 Designated EHV charges'!$A:$O,9,FALSE)),"")</f>
        <v/>
      </c>
      <c r="F186" s="102">
        <f>IFERROR(IF(VLOOKUP($A186,'Annex 2 Designated EHV charges'!$A:$O,10,FALSE)=0,"",VLOOKUP($A186,'Annex 2 Designated EHV charges'!$A:$O,10,FALSE)),"")</f>
        <v>35817.22</v>
      </c>
      <c r="G186" s="103">
        <f>IFERROR(IF(VLOOKUP($A186,'Annex 2 Designated EHV charges'!$A:$O,11,FALSE)=0,"",VLOOKUP($A186,'Annex 2 Designated EHV charges'!$A:$O,11,FALSE)),"")</f>
        <v>1.69</v>
      </c>
      <c r="H186" s="103">
        <f>IFERROR(IF(VLOOKUP($A186,'Annex 2 Designated EHV charges'!$A:$O,12,FALSE)=0,"",VLOOKUP($A186,'Annex 2 Designated EHV charges'!$A:$O,12,FALSE)),"")</f>
        <v>1.69</v>
      </c>
    </row>
    <row r="187" spans="1:8" x14ac:dyDescent="0.2">
      <c r="A187" s="96" t="str">
        <f t="array" ref="A187">IFERROR(INDEX('Annex 2 Designated EHV charges'!$A$11:$A$257, MATCH(0, IF(ISBLANK('Annex 2 Designated EHV charges'!$A$11:$A$257),1, COUNTIF(A$4:$A186, 'Annex 2 Designated EHV charges'!$A$11:$A$257)), 0)),"")</f>
        <v>New Import 11</v>
      </c>
      <c r="B187" s="96" t="str">
        <f>IF($A187="","",VLOOKUP($A187,'Annex 2 Designated EHV charges'!$A:$O,2,0))</f>
        <v>New Import 11</v>
      </c>
      <c r="C187" s="97" t="str">
        <f>IF($A187="","",VLOOKUP($A187,'Annex 2 Designated EHV charges'!$A:$O,3,0))</f>
        <v>New Import 11</v>
      </c>
      <c r="D187" s="96" t="str">
        <f>IF($A187="","",VLOOKUP($A187,'Annex 2 Designated EHV charges'!$A:$O,7,0))</f>
        <v>Ciner Glass</v>
      </c>
      <c r="E187" s="101" t="str">
        <f>IFERROR(IF(VLOOKUP($A187,'Annex 2 Designated EHV charges'!$A:$O,9,FALSE)=0,"",VLOOKUP($A187,'Annex 2 Designated EHV charges'!$A:$O,9,FALSE)),"")</f>
        <v/>
      </c>
      <c r="F187" s="102">
        <f>IFERROR(IF(VLOOKUP($A187,'Annex 2 Designated EHV charges'!$A:$O,10,FALSE)=0,"",VLOOKUP($A187,'Annex 2 Designated EHV charges'!$A:$O,10,FALSE)),"")</f>
        <v>95701.75</v>
      </c>
      <c r="G187" s="103">
        <f>IFERROR(IF(VLOOKUP($A187,'Annex 2 Designated EHV charges'!$A:$O,11,FALSE)=0,"",VLOOKUP($A187,'Annex 2 Designated EHV charges'!$A:$O,11,FALSE)),"")</f>
        <v>2.75</v>
      </c>
      <c r="H187" s="103">
        <f>IFERROR(IF(VLOOKUP($A187,'Annex 2 Designated EHV charges'!$A:$O,12,FALSE)=0,"",VLOOKUP($A187,'Annex 2 Designated EHV charges'!$A:$O,12,FALSE)),"")</f>
        <v>2.75</v>
      </c>
    </row>
    <row r="188" spans="1:8" x14ac:dyDescent="0.2">
      <c r="A188" s="96" t="str">
        <f t="array" ref="A188">IFERROR(INDEX('Annex 2 Designated EHV charges'!$A$11:$A$257, MATCH(0, IF(ISBLANK('Annex 2 Designated EHV charges'!$A$11:$A$257),1, COUNTIF(A$4:$A187, 'Annex 2 Designated EHV charges'!$A$11:$A$257)), 0)),"")</f>
        <v>New Import 12</v>
      </c>
      <c r="B188" s="96" t="str">
        <f>IF($A188="","",VLOOKUP($A188,'Annex 2 Designated EHV charges'!$A:$O,2,0))</f>
        <v>New Import 12</v>
      </c>
      <c r="C188" s="97" t="str">
        <f>IF($A188="","",VLOOKUP($A188,'Annex 2 Designated EHV charges'!$A:$O,3,0))</f>
        <v>New Import 12</v>
      </c>
      <c r="D188" s="96" t="str">
        <f>IF($A188="","",VLOOKUP($A188,'Annex 2 Designated EHV charges'!$A:$O,7,0))</f>
        <v>Coed Ely Solar Farm</v>
      </c>
      <c r="E188" s="101" t="str">
        <f>IFERROR(IF(VLOOKUP($A188,'Annex 2 Designated EHV charges'!$A:$O,9,FALSE)=0,"",VLOOKUP($A188,'Annex 2 Designated EHV charges'!$A:$O,9,FALSE)),"")</f>
        <v/>
      </c>
      <c r="F188" s="102">
        <f>IFERROR(IF(VLOOKUP($A188,'Annex 2 Designated EHV charges'!$A:$O,10,FALSE)=0,"",VLOOKUP($A188,'Annex 2 Designated EHV charges'!$A:$O,10,FALSE)),"")</f>
        <v>5.94</v>
      </c>
      <c r="G188" s="103">
        <f>IFERROR(IF(VLOOKUP($A188,'Annex 2 Designated EHV charges'!$A:$O,11,FALSE)=0,"",VLOOKUP($A188,'Annex 2 Designated EHV charges'!$A:$O,11,FALSE)),"")</f>
        <v>1.89</v>
      </c>
      <c r="H188" s="103">
        <f>IFERROR(IF(VLOOKUP($A188,'Annex 2 Designated EHV charges'!$A:$O,12,FALSE)=0,"",VLOOKUP($A188,'Annex 2 Designated EHV charges'!$A:$O,12,FALSE)),"")</f>
        <v>1.89</v>
      </c>
    </row>
    <row r="189" spans="1:8" x14ac:dyDescent="0.2">
      <c r="A189" s="96" t="str">
        <f t="array" ref="A189">IFERROR(INDEX('Annex 2 Designated EHV charges'!$A$11:$A$257, MATCH(0, IF(ISBLANK('Annex 2 Designated EHV charges'!$A$11:$A$257),1, COUNTIF(A$4:$A188, 'Annex 2 Designated EHV charges'!$A$11:$A$257)), 0)),"")</f>
        <v>New Import 13</v>
      </c>
      <c r="B189" s="96" t="str">
        <f>IF($A189="","",VLOOKUP($A189,'Annex 2 Designated EHV charges'!$A:$O,2,0))</f>
        <v>New Import 13</v>
      </c>
      <c r="C189" s="97" t="str">
        <f>IF($A189="","",VLOOKUP($A189,'Annex 2 Designated EHV charges'!$A:$O,3,0))</f>
        <v>New Import 13</v>
      </c>
      <c r="D189" s="96" t="str">
        <f>IF($A189="","",VLOOKUP($A189,'Annex 2 Designated EHV charges'!$A:$O,7,0))</f>
        <v>Coity Road</v>
      </c>
      <c r="E189" s="101">
        <f>IFERROR(IF(VLOOKUP($A189,'Annex 2 Designated EHV charges'!$A:$O,9,FALSE)=0,"",VLOOKUP($A189,'Annex 2 Designated EHV charges'!$A:$O,9,FALSE)),"")</f>
        <v>4.7E-2</v>
      </c>
      <c r="F189" s="102">
        <f>IFERROR(IF(VLOOKUP($A189,'Annex 2 Designated EHV charges'!$A:$O,10,FALSE)=0,"",VLOOKUP($A189,'Annex 2 Designated EHV charges'!$A:$O,10,FALSE)),"")</f>
        <v>515.51</v>
      </c>
      <c r="G189" s="103">
        <f>IFERROR(IF(VLOOKUP($A189,'Annex 2 Designated EHV charges'!$A:$O,11,FALSE)=0,"",VLOOKUP($A189,'Annex 2 Designated EHV charges'!$A:$O,11,FALSE)),"")</f>
        <v>1.22</v>
      </c>
      <c r="H189" s="103">
        <f>IFERROR(IF(VLOOKUP($A189,'Annex 2 Designated EHV charges'!$A:$O,12,FALSE)=0,"",VLOOKUP($A189,'Annex 2 Designated EHV charges'!$A:$O,12,FALSE)),"")</f>
        <v>1.22</v>
      </c>
    </row>
    <row r="190" spans="1:8" x14ac:dyDescent="0.2">
      <c r="A190" s="96" t="str">
        <f t="array" ref="A190">IFERROR(INDEX('Annex 2 Designated EHV charges'!$A$11:$A$257, MATCH(0, IF(ISBLANK('Annex 2 Designated EHV charges'!$A$11:$A$257),1, COUNTIF(A$4:$A189, 'Annex 2 Designated EHV charges'!$A$11:$A$257)), 0)),"")</f>
        <v>New Import 14</v>
      </c>
      <c r="B190" s="96" t="str">
        <f>IF($A190="","",VLOOKUP($A190,'Annex 2 Designated EHV charges'!$A:$O,2,0))</f>
        <v>New Import 14</v>
      </c>
      <c r="C190" s="97" t="str">
        <f>IF($A190="","",VLOOKUP($A190,'Annex 2 Designated EHV charges'!$A:$O,3,0))</f>
        <v>New Import 14</v>
      </c>
      <c r="D190" s="96" t="str">
        <f>IF($A190="","",VLOOKUP($A190,'Annex 2 Designated EHV charges'!$A:$O,7,0))</f>
        <v>Craig Y Perchych Solar Park</v>
      </c>
      <c r="E190" s="101" t="str">
        <f>IFERROR(IF(VLOOKUP($A190,'Annex 2 Designated EHV charges'!$A:$O,9,FALSE)=0,"",VLOOKUP($A190,'Annex 2 Designated EHV charges'!$A:$O,9,FALSE)),"")</f>
        <v/>
      </c>
      <c r="F190" s="102">
        <f>IFERROR(IF(VLOOKUP($A190,'Annex 2 Designated EHV charges'!$A:$O,10,FALSE)=0,"",VLOOKUP($A190,'Annex 2 Designated EHV charges'!$A:$O,10,FALSE)),"")</f>
        <v>33.82</v>
      </c>
      <c r="G190" s="103">
        <f>IFERROR(IF(VLOOKUP($A190,'Annex 2 Designated EHV charges'!$A:$O,11,FALSE)=0,"",VLOOKUP($A190,'Annex 2 Designated EHV charges'!$A:$O,11,FALSE)),"")</f>
        <v>2.74</v>
      </c>
      <c r="H190" s="103">
        <f>IFERROR(IF(VLOOKUP($A190,'Annex 2 Designated EHV charges'!$A:$O,12,FALSE)=0,"",VLOOKUP($A190,'Annex 2 Designated EHV charges'!$A:$O,12,FALSE)),"")</f>
        <v>2.74</v>
      </c>
    </row>
    <row r="191" spans="1:8" x14ac:dyDescent="0.2">
      <c r="A191" s="96" t="str">
        <f t="array" ref="A191">IFERROR(INDEX('Annex 2 Designated EHV charges'!$A$11:$A$257, MATCH(0, IF(ISBLANK('Annex 2 Designated EHV charges'!$A$11:$A$257),1, COUNTIF(A$4:$A190, 'Annex 2 Designated EHV charges'!$A$11:$A$257)), 0)),"")</f>
        <v>New Import 15</v>
      </c>
      <c r="B191" s="96" t="str">
        <f>IF($A191="","",VLOOKUP($A191,'Annex 2 Designated EHV charges'!$A:$O,2,0))</f>
        <v>New Import 15</v>
      </c>
      <c r="C191" s="97" t="str">
        <f>IF($A191="","",VLOOKUP($A191,'Annex 2 Designated EHV charges'!$A:$O,3,0))</f>
        <v>New Import 15</v>
      </c>
      <c r="D191" s="96" t="str">
        <f>IF($A191="","",VLOOKUP($A191,'Annex 2 Designated EHV charges'!$A:$O,7,0))</f>
        <v>Cwm Ifor 33kV PV</v>
      </c>
      <c r="E191" s="101">
        <f>IFERROR(IF(VLOOKUP($A191,'Annex 2 Designated EHV charges'!$A:$O,9,FALSE)=0,"",VLOOKUP($A191,'Annex 2 Designated EHV charges'!$A:$O,9,FALSE)),"")</f>
        <v>3.0000000000000001E-3</v>
      </c>
      <c r="F191" s="102">
        <f>IFERROR(IF(VLOOKUP($A191,'Annex 2 Designated EHV charges'!$A:$O,10,FALSE)=0,"",VLOOKUP($A191,'Annex 2 Designated EHV charges'!$A:$O,10,FALSE)),"")</f>
        <v>2.82</v>
      </c>
      <c r="G191" s="103">
        <f>IFERROR(IF(VLOOKUP($A191,'Annex 2 Designated EHV charges'!$A:$O,11,FALSE)=0,"",VLOOKUP($A191,'Annex 2 Designated EHV charges'!$A:$O,11,FALSE)),"")</f>
        <v>2.89</v>
      </c>
      <c r="H191" s="103">
        <f>IFERROR(IF(VLOOKUP($A191,'Annex 2 Designated EHV charges'!$A:$O,12,FALSE)=0,"",VLOOKUP($A191,'Annex 2 Designated EHV charges'!$A:$O,12,FALSE)),"")</f>
        <v>2.89</v>
      </c>
    </row>
    <row r="192" spans="1:8" x14ac:dyDescent="0.2">
      <c r="A192" s="96" t="str">
        <f t="array" ref="A192">IFERROR(INDEX('Annex 2 Designated EHV charges'!$A$11:$A$257, MATCH(0, IF(ISBLANK('Annex 2 Designated EHV charges'!$A$11:$A$257),1, COUNTIF(A$4:$A191, 'Annex 2 Designated EHV charges'!$A$11:$A$257)), 0)),"")</f>
        <v>New Import 16</v>
      </c>
      <c r="B192" s="96" t="str">
        <f>IF($A192="","",VLOOKUP($A192,'Annex 2 Designated EHV charges'!$A:$O,2,0))</f>
        <v>New Import 16</v>
      </c>
      <c r="C192" s="97" t="str">
        <f>IF($A192="","",VLOOKUP($A192,'Annex 2 Designated EHV charges'!$A:$O,3,0))</f>
        <v>New Import 16</v>
      </c>
      <c r="D192" s="96" t="str">
        <f>IF($A192="","",VLOOKUP($A192,'Annex 2 Designated EHV charges'!$A:$O,7,0))</f>
        <v>ENVIROPARKS 33kV GEN</v>
      </c>
      <c r="E192" s="101">
        <f>IFERROR(IF(VLOOKUP($A192,'Annex 2 Designated EHV charges'!$A:$O,9,FALSE)=0,"",VLOOKUP($A192,'Annex 2 Designated EHV charges'!$A:$O,9,FALSE)),"")</f>
        <v>1.9E-2</v>
      </c>
      <c r="F192" s="102">
        <f>IFERROR(IF(VLOOKUP($A192,'Annex 2 Designated EHV charges'!$A:$O,10,FALSE)=0,"",VLOOKUP($A192,'Annex 2 Designated EHV charges'!$A:$O,10,FALSE)),"")</f>
        <v>274.88</v>
      </c>
      <c r="G192" s="103">
        <f>IFERROR(IF(VLOOKUP($A192,'Annex 2 Designated EHV charges'!$A:$O,11,FALSE)=0,"",VLOOKUP($A192,'Annex 2 Designated EHV charges'!$A:$O,11,FALSE)),"")</f>
        <v>1.44</v>
      </c>
      <c r="H192" s="103">
        <f>IFERROR(IF(VLOOKUP($A192,'Annex 2 Designated EHV charges'!$A:$O,12,FALSE)=0,"",VLOOKUP($A192,'Annex 2 Designated EHV charges'!$A:$O,12,FALSE)),"")</f>
        <v>1.44</v>
      </c>
    </row>
    <row r="193" spans="1:8" x14ac:dyDescent="0.2">
      <c r="A193" s="96" t="str">
        <f t="array" ref="A193">IFERROR(INDEX('Annex 2 Designated EHV charges'!$A$11:$A$257, MATCH(0, IF(ISBLANK('Annex 2 Designated EHV charges'!$A$11:$A$257),1, COUNTIF(A$4:$A192, 'Annex 2 Designated EHV charges'!$A$11:$A$257)), 0)),"")</f>
        <v>New Import 17</v>
      </c>
      <c r="B193" s="96" t="str">
        <f>IF($A193="","",VLOOKUP($A193,'Annex 2 Designated EHV charges'!$A:$O,2,0))</f>
        <v>New Import 17</v>
      </c>
      <c r="C193" s="97" t="str">
        <f>IF($A193="","",VLOOKUP($A193,'Annex 2 Designated EHV charges'!$A:$O,3,0))</f>
        <v>New Import 17</v>
      </c>
      <c r="D193" s="96" t="str">
        <f>IF($A193="","",VLOOKUP($A193,'Annex 2 Designated EHV charges'!$A:$O,7,0))</f>
        <v>Fonmon Solar Farm</v>
      </c>
      <c r="E193" s="101">
        <f>IFERROR(IF(VLOOKUP($A193,'Annex 2 Designated EHV charges'!$A:$O,9,FALSE)=0,"",VLOOKUP($A193,'Annex 2 Designated EHV charges'!$A:$O,9,FALSE)),"")</f>
        <v>0.114</v>
      </c>
      <c r="F193" s="102">
        <f>IFERROR(IF(VLOOKUP($A193,'Annex 2 Designated EHV charges'!$A:$O,10,FALSE)=0,"",VLOOKUP($A193,'Annex 2 Designated EHV charges'!$A:$O,10,FALSE)),"")</f>
        <v>6.53</v>
      </c>
      <c r="G193" s="103">
        <f>IFERROR(IF(VLOOKUP($A193,'Annex 2 Designated EHV charges'!$A:$O,11,FALSE)=0,"",VLOOKUP($A193,'Annex 2 Designated EHV charges'!$A:$O,11,FALSE)),"")</f>
        <v>2.02</v>
      </c>
      <c r="H193" s="103">
        <f>IFERROR(IF(VLOOKUP($A193,'Annex 2 Designated EHV charges'!$A:$O,12,FALSE)=0,"",VLOOKUP($A193,'Annex 2 Designated EHV charges'!$A:$O,12,FALSE)),"")</f>
        <v>2.02</v>
      </c>
    </row>
    <row r="194" spans="1:8" x14ac:dyDescent="0.2">
      <c r="A194" s="96" t="str">
        <f t="array" ref="A194">IFERROR(INDEX('Annex 2 Designated EHV charges'!$A$11:$A$257, MATCH(0, IF(ISBLANK('Annex 2 Designated EHV charges'!$A$11:$A$257),1, COUNTIF(A$4:$A193, 'Annex 2 Designated EHV charges'!$A$11:$A$257)), 0)),"")</f>
        <v>New Import 18</v>
      </c>
      <c r="B194" s="96" t="str">
        <f>IF($A194="","",VLOOKUP($A194,'Annex 2 Designated EHV charges'!$A:$O,2,0))</f>
        <v>New Import 18</v>
      </c>
      <c r="C194" s="97" t="str">
        <f>IF($A194="","",VLOOKUP($A194,'Annex 2 Designated EHV charges'!$A:$O,3,0))</f>
        <v>New Import 18</v>
      </c>
      <c r="D194" s="96" t="str">
        <f>IF($A194="","",VLOOKUP($A194,'Annex 2 Designated EHV charges'!$A:$O,7,0))</f>
        <v>Great House Farm</v>
      </c>
      <c r="E194" s="101">
        <f>IFERROR(IF(VLOOKUP($A194,'Annex 2 Designated EHV charges'!$A:$O,9,FALSE)=0,"",VLOOKUP($A194,'Annex 2 Designated EHV charges'!$A:$O,9,FALSE)),"")</f>
        <v>2.1000000000000001E-2</v>
      </c>
      <c r="F194" s="102">
        <f>IFERROR(IF(VLOOKUP($A194,'Annex 2 Designated EHV charges'!$A:$O,10,FALSE)=0,"",VLOOKUP($A194,'Annex 2 Designated EHV charges'!$A:$O,10,FALSE)),"")</f>
        <v>13.35</v>
      </c>
      <c r="G194" s="103">
        <f>IFERROR(IF(VLOOKUP($A194,'Annex 2 Designated EHV charges'!$A:$O,11,FALSE)=0,"",VLOOKUP($A194,'Annex 2 Designated EHV charges'!$A:$O,11,FALSE)),"")</f>
        <v>2.29</v>
      </c>
      <c r="H194" s="103">
        <f>IFERROR(IF(VLOOKUP($A194,'Annex 2 Designated EHV charges'!$A:$O,12,FALSE)=0,"",VLOOKUP($A194,'Annex 2 Designated EHV charges'!$A:$O,12,FALSE)),"")</f>
        <v>2.29</v>
      </c>
    </row>
    <row r="195" spans="1:8" x14ac:dyDescent="0.2">
      <c r="A195" s="96" t="str">
        <f t="array" ref="A195">IFERROR(INDEX('Annex 2 Designated EHV charges'!$A$11:$A$257, MATCH(0, IF(ISBLANK('Annex 2 Designated EHV charges'!$A$11:$A$257),1, COUNTIF(A$4:$A194, 'Annex 2 Designated EHV charges'!$A$11:$A$257)), 0)),"")</f>
        <v>New Import 19</v>
      </c>
      <c r="B195" s="96" t="str">
        <f>IF($A195="","",VLOOKUP($A195,'Annex 2 Designated EHV charges'!$A:$O,2,0))</f>
        <v>New Import 19</v>
      </c>
      <c r="C195" s="97" t="str">
        <f>IF($A195="","",VLOOKUP($A195,'Annex 2 Designated EHV charges'!$A:$O,3,0))</f>
        <v>New Import 19</v>
      </c>
      <c r="D195" s="96" t="str">
        <f>IF($A195="","",VLOOKUP($A195,'Annex 2 Designated EHV charges'!$A:$O,7,0))</f>
        <v>Gwenlais Solar Farm</v>
      </c>
      <c r="E195" s="101" t="str">
        <f>IFERROR(IF(VLOOKUP($A195,'Annex 2 Designated EHV charges'!$A:$O,9,FALSE)=0,"",VLOOKUP($A195,'Annex 2 Designated EHV charges'!$A:$O,9,FALSE)),"")</f>
        <v/>
      </c>
      <c r="F195" s="102">
        <f>IFERROR(IF(VLOOKUP($A195,'Annex 2 Designated EHV charges'!$A:$O,10,FALSE)=0,"",VLOOKUP($A195,'Annex 2 Designated EHV charges'!$A:$O,10,FALSE)),"")</f>
        <v>3.74</v>
      </c>
      <c r="G195" s="103">
        <f>IFERROR(IF(VLOOKUP($A195,'Annex 2 Designated EHV charges'!$A:$O,11,FALSE)=0,"",VLOOKUP($A195,'Annex 2 Designated EHV charges'!$A:$O,11,FALSE)),"")</f>
        <v>2.56</v>
      </c>
      <c r="H195" s="103">
        <f>IFERROR(IF(VLOOKUP($A195,'Annex 2 Designated EHV charges'!$A:$O,12,FALSE)=0,"",VLOOKUP($A195,'Annex 2 Designated EHV charges'!$A:$O,12,FALSE)),"")</f>
        <v>2.56</v>
      </c>
    </row>
    <row r="196" spans="1:8" x14ac:dyDescent="0.2">
      <c r="A196" s="96" t="str">
        <f t="array" ref="A196">IFERROR(INDEX('Annex 2 Designated EHV charges'!$A$11:$A$257, MATCH(0, IF(ISBLANK('Annex 2 Designated EHV charges'!$A$11:$A$257),1, COUNTIF(A$4:$A195, 'Annex 2 Designated EHV charges'!$A$11:$A$257)), 0)),"")</f>
        <v>New Import 20</v>
      </c>
      <c r="B196" s="96" t="str">
        <f>IF($A196="","",VLOOKUP($A196,'Annex 2 Designated EHV charges'!$A:$O,2,0))</f>
        <v>New Import 20</v>
      </c>
      <c r="C196" s="97" t="str">
        <f>IF($A196="","",VLOOKUP($A196,'Annex 2 Designated EHV charges'!$A:$O,3,0))</f>
        <v>New Import 20</v>
      </c>
      <c r="D196" s="96" t="str">
        <f>IF($A196="","",VLOOKUP($A196,'Annex 2 Designated EHV charges'!$A:$O,7,0))</f>
        <v>Hawse Farm 132kV PV</v>
      </c>
      <c r="E196" s="101" t="str">
        <f>IFERROR(IF(VLOOKUP($A196,'Annex 2 Designated EHV charges'!$A:$O,9,FALSE)=0,"",VLOOKUP($A196,'Annex 2 Designated EHV charges'!$A:$O,9,FALSE)),"")</f>
        <v/>
      </c>
      <c r="F196" s="102">
        <f>IFERROR(IF(VLOOKUP($A196,'Annex 2 Designated EHV charges'!$A:$O,10,FALSE)=0,"",VLOOKUP($A196,'Annex 2 Designated EHV charges'!$A:$O,10,FALSE)),"")</f>
        <v>2.4300000000000002</v>
      </c>
      <c r="G196" s="103">
        <f>IFERROR(IF(VLOOKUP($A196,'Annex 2 Designated EHV charges'!$A:$O,11,FALSE)=0,"",VLOOKUP($A196,'Annex 2 Designated EHV charges'!$A:$O,11,FALSE)),"")</f>
        <v>2.0299999999999998</v>
      </c>
      <c r="H196" s="103">
        <f>IFERROR(IF(VLOOKUP($A196,'Annex 2 Designated EHV charges'!$A:$O,12,FALSE)=0,"",VLOOKUP($A196,'Annex 2 Designated EHV charges'!$A:$O,12,FALSE)),"")</f>
        <v>2.0299999999999998</v>
      </c>
    </row>
    <row r="197" spans="1:8" x14ac:dyDescent="0.2">
      <c r="A197" s="96" t="str">
        <f t="array" ref="A197">IFERROR(INDEX('Annex 2 Designated EHV charges'!$A$11:$A$257, MATCH(0, IF(ISBLANK('Annex 2 Designated EHV charges'!$A$11:$A$257),1, COUNTIF(A$4:$A196, 'Annex 2 Designated EHV charges'!$A$11:$A$257)), 0)),"")</f>
        <v>New Import 21</v>
      </c>
      <c r="B197" s="96" t="str">
        <f>IF($A197="","",VLOOKUP($A197,'Annex 2 Designated EHV charges'!$A:$O,2,0))</f>
        <v>New Import 21</v>
      </c>
      <c r="C197" s="97" t="str">
        <f>IF($A197="","",VLOOKUP($A197,'Annex 2 Designated EHV charges'!$A:$O,3,0))</f>
        <v>New Import 21</v>
      </c>
      <c r="D197" s="96" t="str">
        <f>IF($A197="","",VLOOKUP($A197,'Annex 2 Designated EHV charges'!$A:$O,7,0))</f>
        <v>Heol Aur BESS</v>
      </c>
      <c r="E197" s="101">
        <f>IFERROR(IF(VLOOKUP($A197,'Annex 2 Designated EHV charges'!$A:$O,9,FALSE)=0,"",VLOOKUP($A197,'Annex 2 Designated EHV charges'!$A:$O,9,FALSE)),"")</f>
        <v>1.74</v>
      </c>
      <c r="F197" s="102">
        <f>IFERROR(IF(VLOOKUP($A197,'Annex 2 Designated EHV charges'!$A:$O,10,FALSE)=0,"",VLOOKUP($A197,'Annex 2 Designated EHV charges'!$A:$O,10,FALSE)),"")</f>
        <v>2950.09</v>
      </c>
      <c r="G197" s="103">
        <f>IFERROR(IF(VLOOKUP($A197,'Annex 2 Designated EHV charges'!$A:$O,11,FALSE)=0,"",VLOOKUP($A197,'Annex 2 Designated EHV charges'!$A:$O,11,FALSE)),"")</f>
        <v>1.24</v>
      </c>
      <c r="H197" s="103">
        <f>IFERROR(IF(VLOOKUP($A197,'Annex 2 Designated EHV charges'!$A:$O,12,FALSE)=0,"",VLOOKUP($A197,'Annex 2 Designated EHV charges'!$A:$O,12,FALSE)),"")</f>
        <v>1.24</v>
      </c>
    </row>
    <row r="198" spans="1:8" x14ac:dyDescent="0.2">
      <c r="A198" s="96" t="str">
        <f t="array" ref="A198">IFERROR(INDEX('Annex 2 Designated EHV charges'!$A$11:$A$257, MATCH(0, IF(ISBLANK('Annex 2 Designated EHV charges'!$A$11:$A$257),1, COUNTIF(A$4:$A197, 'Annex 2 Designated EHV charges'!$A$11:$A$257)), 0)),"")</f>
        <v>New Import 22</v>
      </c>
      <c r="B198" s="96" t="str">
        <f>IF($A198="","",VLOOKUP($A198,'Annex 2 Designated EHV charges'!$A:$O,2,0))</f>
        <v>New Import 22</v>
      </c>
      <c r="C198" s="97" t="str">
        <f>IF($A198="","",VLOOKUP($A198,'Annex 2 Designated EHV charges'!$A:$O,3,0))</f>
        <v>New Import 22</v>
      </c>
      <c r="D198" s="96" t="str">
        <f>IF($A198="","",VLOOKUP($A198,'Annex 2 Designated EHV charges'!$A:$O,7,0))</f>
        <v>Ipswich Road</v>
      </c>
      <c r="E198" s="101" t="str">
        <f>IFERROR(IF(VLOOKUP($A198,'Annex 2 Designated EHV charges'!$A:$O,9,FALSE)=0,"",VLOOKUP($A198,'Annex 2 Designated EHV charges'!$A:$O,9,FALSE)),"")</f>
        <v/>
      </c>
      <c r="F198" s="102">
        <f>IFERROR(IF(VLOOKUP($A198,'Annex 2 Designated EHV charges'!$A:$O,10,FALSE)=0,"",VLOOKUP($A198,'Annex 2 Designated EHV charges'!$A:$O,10,FALSE)),"")</f>
        <v>3839.31</v>
      </c>
      <c r="G198" s="103">
        <f>IFERROR(IF(VLOOKUP($A198,'Annex 2 Designated EHV charges'!$A:$O,11,FALSE)=0,"",VLOOKUP($A198,'Annex 2 Designated EHV charges'!$A:$O,11,FALSE)),"")</f>
        <v>0.84</v>
      </c>
      <c r="H198" s="103">
        <f>IFERROR(IF(VLOOKUP($A198,'Annex 2 Designated EHV charges'!$A:$O,12,FALSE)=0,"",VLOOKUP($A198,'Annex 2 Designated EHV charges'!$A:$O,12,FALSE)),"")</f>
        <v>0.84</v>
      </c>
    </row>
    <row r="199" spans="1:8" x14ac:dyDescent="0.2">
      <c r="A199" s="96" t="str">
        <f t="array" ref="A199">IFERROR(INDEX('Annex 2 Designated EHV charges'!$A$11:$A$257, MATCH(0, IF(ISBLANK('Annex 2 Designated EHV charges'!$A$11:$A$257),1, COUNTIF(A$4:$A198, 'Annex 2 Designated EHV charges'!$A$11:$A$257)), 0)),"")</f>
        <v>New Import 23</v>
      </c>
      <c r="B199" s="96" t="str">
        <f>IF($A199="","",VLOOKUP($A199,'Annex 2 Designated EHV charges'!$A:$O,2,0))</f>
        <v>New Import 23</v>
      </c>
      <c r="C199" s="97" t="str">
        <f>IF($A199="","",VLOOKUP($A199,'Annex 2 Designated EHV charges'!$A:$O,3,0))</f>
        <v>New Import 23</v>
      </c>
      <c r="D199" s="96" t="str">
        <f>IF($A199="","",VLOOKUP($A199,'Annex 2 Designated EHV charges'!$A:$O,7,0))</f>
        <v>Llanwensan Fawr BESS</v>
      </c>
      <c r="E199" s="101" t="str">
        <f>IFERROR(IF(VLOOKUP($A199,'Annex 2 Designated EHV charges'!$A:$O,9,FALSE)=0,"",VLOOKUP($A199,'Annex 2 Designated EHV charges'!$A:$O,9,FALSE)),"")</f>
        <v/>
      </c>
      <c r="F199" s="102">
        <f>IFERROR(IF(VLOOKUP($A199,'Annex 2 Designated EHV charges'!$A:$O,10,FALSE)=0,"",VLOOKUP($A199,'Annex 2 Designated EHV charges'!$A:$O,10,FALSE)),"")</f>
        <v>666.18</v>
      </c>
      <c r="G199" s="103">
        <f>IFERROR(IF(VLOOKUP($A199,'Annex 2 Designated EHV charges'!$A:$O,11,FALSE)=0,"",VLOOKUP($A199,'Annex 2 Designated EHV charges'!$A:$O,11,FALSE)),"")</f>
        <v>1.1100000000000001</v>
      </c>
      <c r="H199" s="103">
        <f>IFERROR(IF(VLOOKUP($A199,'Annex 2 Designated EHV charges'!$A:$O,12,FALSE)=0,"",VLOOKUP($A199,'Annex 2 Designated EHV charges'!$A:$O,12,FALSE)),"")</f>
        <v>1.1100000000000001</v>
      </c>
    </row>
    <row r="200" spans="1:8" x14ac:dyDescent="0.2">
      <c r="A200" s="96" t="str">
        <f t="array" ref="A200">IFERROR(INDEX('Annex 2 Designated EHV charges'!$A$11:$A$257, MATCH(0, IF(ISBLANK('Annex 2 Designated EHV charges'!$A$11:$A$257),1, COUNTIF(A$4:$A199, 'Annex 2 Designated EHV charges'!$A$11:$A$257)), 0)),"")</f>
        <v>New Import 24</v>
      </c>
      <c r="B200" s="96" t="str">
        <f>IF($A200="","",VLOOKUP($A200,'Annex 2 Designated EHV charges'!$A:$O,2,0))</f>
        <v>New Import 24</v>
      </c>
      <c r="C200" s="97" t="str">
        <f>IF($A200="","",VLOOKUP($A200,'Annex 2 Designated EHV charges'!$A:$O,3,0))</f>
        <v>New Import 24</v>
      </c>
      <c r="D200" s="96" t="str">
        <f>IF($A200="","",VLOOKUP($A200,'Annex 2 Designated EHV charges'!$A:$O,7,0))</f>
        <v>Longlands Solar Park 33kV PV</v>
      </c>
      <c r="E200" s="101" t="str">
        <f>IFERROR(IF(VLOOKUP($A200,'Annex 2 Designated EHV charges'!$A:$O,9,FALSE)=0,"",VLOOKUP($A200,'Annex 2 Designated EHV charges'!$A:$O,9,FALSE)),"")</f>
        <v/>
      </c>
      <c r="F200" s="102">
        <f>IFERROR(IF(VLOOKUP($A200,'Annex 2 Designated EHV charges'!$A:$O,10,FALSE)=0,"",VLOOKUP($A200,'Annex 2 Designated EHV charges'!$A:$O,10,FALSE)),"")</f>
        <v>14.07</v>
      </c>
      <c r="G200" s="103">
        <f>IFERROR(IF(VLOOKUP($A200,'Annex 2 Designated EHV charges'!$A:$O,11,FALSE)=0,"",VLOOKUP($A200,'Annex 2 Designated EHV charges'!$A:$O,11,FALSE)),"")</f>
        <v>1.98</v>
      </c>
      <c r="H200" s="103">
        <f>IFERROR(IF(VLOOKUP($A200,'Annex 2 Designated EHV charges'!$A:$O,12,FALSE)=0,"",VLOOKUP($A200,'Annex 2 Designated EHV charges'!$A:$O,12,FALSE)),"")</f>
        <v>1.98</v>
      </c>
    </row>
    <row r="201" spans="1:8" x14ac:dyDescent="0.2">
      <c r="A201" s="96" t="str">
        <f t="array" ref="A201">IFERROR(INDEX('Annex 2 Designated EHV charges'!$A$11:$A$257, MATCH(0, IF(ISBLANK('Annex 2 Designated EHV charges'!$A$11:$A$257),1, COUNTIF(A$4:$A200, 'Annex 2 Designated EHV charges'!$A$11:$A$257)), 0)),"")</f>
        <v>New Import 25</v>
      </c>
      <c r="B201" s="96" t="str">
        <f>IF($A201="","",VLOOKUP($A201,'Annex 2 Designated EHV charges'!$A:$O,2,0))</f>
        <v>New Import 25</v>
      </c>
      <c r="C201" s="97" t="str">
        <f>IF($A201="","",VLOOKUP($A201,'Annex 2 Designated EHV charges'!$A:$O,3,0))</f>
        <v>New Import 25</v>
      </c>
      <c r="D201" s="96" t="str">
        <f>IF($A201="","",VLOOKUP($A201,'Annex 2 Designated EHV charges'!$A:$O,7,0))</f>
        <v>Maesmawr Solar Park</v>
      </c>
      <c r="E201" s="101" t="str">
        <f>IFERROR(IF(VLOOKUP($A201,'Annex 2 Designated EHV charges'!$A:$O,9,FALSE)=0,"",VLOOKUP($A201,'Annex 2 Designated EHV charges'!$A:$O,9,FALSE)),"")</f>
        <v/>
      </c>
      <c r="F201" s="102">
        <f>IFERROR(IF(VLOOKUP($A201,'Annex 2 Designated EHV charges'!$A:$O,10,FALSE)=0,"",VLOOKUP($A201,'Annex 2 Designated EHV charges'!$A:$O,10,FALSE)),"")</f>
        <v>133.94</v>
      </c>
      <c r="G201" s="103">
        <f>IFERROR(IF(VLOOKUP($A201,'Annex 2 Designated EHV charges'!$A:$O,11,FALSE)=0,"",VLOOKUP($A201,'Annex 2 Designated EHV charges'!$A:$O,11,FALSE)),"")</f>
        <v>1.71</v>
      </c>
      <c r="H201" s="103">
        <f>IFERROR(IF(VLOOKUP($A201,'Annex 2 Designated EHV charges'!$A:$O,12,FALSE)=0,"",VLOOKUP($A201,'Annex 2 Designated EHV charges'!$A:$O,12,FALSE)),"")</f>
        <v>1.71</v>
      </c>
    </row>
    <row r="202" spans="1:8" x14ac:dyDescent="0.2">
      <c r="A202" s="96" t="str">
        <f t="array" ref="A202">IFERROR(INDEX('Annex 2 Designated EHV charges'!$A$11:$A$257, MATCH(0, IF(ISBLANK('Annex 2 Designated EHV charges'!$A$11:$A$257),1, COUNTIF(A$4:$A201, 'Annex 2 Designated EHV charges'!$A$11:$A$257)), 0)),"")</f>
        <v>New Import 26</v>
      </c>
      <c r="B202" s="96" t="str">
        <f>IF($A202="","",VLOOKUP($A202,'Annex 2 Designated EHV charges'!$A:$O,2,0))</f>
        <v>New Import 26</v>
      </c>
      <c r="C202" s="97" t="str">
        <f>IF($A202="","",VLOOKUP($A202,'Annex 2 Designated EHV charges'!$A:$O,3,0))</f>
        <v>New Import 26</v>
      </c>
      <c r="D202" s="96" t="str">
        <f>IF($A202="","",VLOOKUP($A202,'Annex 2 Designated EHV charges'!$A:$O,7,0))</f>
        <v>Manmoel 33kV WF</v>
      </c>
      <c r="E202" s="101" t="str">
        <f>IFERROR(IF(VLOOKUP($A202,'Annex 2 Designated EHV charges'!$A:$O,9,FALSE)=0,"",VLOOKUP($A202,'Annex 2 Designated EHV charges'!$A:$O,9,FALSE)),"")</f>
        <v/>
      </c>
      <c r="F202" s="102">
        <f>IFERROR(IF(VLOOKUP($A202,'Annex 2 Designated EHV charges'!$A:$O,10,FALSE)=0,"",VLOOKUP($A202,'Annex 2 Designated EHV charges'!$A:$O,10,FALSE)),"")</f>
        <v>47.03</v>
      </c>
      <c r="G202" s="103">
        <f>IFERROR(IF(VLOOKUP($A202,'Annex 2 Designated EHV charges'!$A:$O,11,FALSE)=0,"",VLOOKUP($A202,'Annex 2 Designated EHV charges'!$A:$O,11,FALSE)),"")</f>
        <v>1.3</v>
      </c>
      <c r="H202" s="103">
        <f>IFERROR(IF(VLOOKUP($A202,'Annex 2 Designated EHV charges'!$A:$O,12,FALSE)=0,"",VLOOKUP($A202,'Annex 2 Designated EHV charges'!$A:$O,12,FALSE)),"")</f>
        <v>1.3</v>
      </c>
    </row>
    <row r="203" spans="1:8" x14ac:dyDescent="0.2">
      <c r="A203" s="96" t="str">
        <f t="array" ref="A203">IFERROR(INDEX('Annex 2 Designated EHV charges'!$A$11:$A$257, MATCH(0, IF(ISBLANK('Annex 2 Designated EHV charges'!$A$11:$A$257),1, COUNTIF(A$4:$A202, 'Annex 2 Designated EHV charges'!$A$11:$A$257)), 0)),"")</f>
        <v>New Import 27</v>
      </c>
      <c r="B203" s="96" t="str">
        <f>IF($A203="","",VLOOKUP($A203,'Annex 2 Designated EHV charges'!$A:$O,2,0))</f>
        <v>New Import 27</v>
      </c>
      <c r="C203" s="97" t="str">
        <f>IF($A203="","",VLOOKUP($A203,'Annex 2 Designated EHV charges'!$A:$O,3,0))</f>
        <v>New Import 27</v>
      </c>
      <c r="D203" s="96" t="str">
        <f>IF($A203="","",VLOOKUP($A203,'Annex 2 Designated EHV charges'!$A:$O,7,0))</f>
        <v>Manorafon 33kV</v>
      </c>
      <c r="E203" s="101">
        <f>IFERROR(IF(VLOOKUP($A203,'Annex 2 Designated EHV charges'!$A:$O,9,FALSE)=0,"",VLOOKUP($A203,'Annex 2 Designated EHV charges'!$A:$O,9,FALSE)),"")</f>
        <v>2.4420000000000002</v>
      </c>
      <c r="F203" s="102">
        <f>IFERROR(IF(VLOOKUP($A203,'Annex 2 Designated EHV charges'!$A:$O,10,FALSE)=0,"",VLOOKUP($A203,'Annex 2 Designated EHV charges'!$A:$O,10,FALSE)),"")</f>
        <v>1915.79</v>
      </c>
      <c r="G203" s="103">
        <f>IFERROR(IF(VLOOKUP($A203,'Annex 2 Designated EHV charges'!$A:$O,11,FALSE)=0,"",VLOOKUP($A203,'Annex 2 Designated EHV charges'!$A:$O,11,FALSE)),"")</f>
        <v>5.05</v>
      </c>
      <c r="H203" s="103">
        <f>IFERROR(IF(VLOOKUP($A203,'Annex 2 Designated EHV charges'!$A:$O,12,FALSE)=0,"",VLOOKUP($A203,'Annex 2 Designated EHV charges'!$A:$O,12,FALSE)),"")</f>
        <v>5.05</v>
      </c>
    </row>
    <row r="204" spans="1:8" x14ac:dyDescent="0.2">
      <c r="A204" s="96" t="str">
        <f t="array" ref="A204">IFERROR(INDEX('Annex 2 Designated EHV charges'!$A$11:$A$257, MATCH(0, IF(ISBLANK('Annex 2 Designated EHV charges'!$A$11:$A$257),1, COUNTIF(A$4:$A203, 'Annex 2 Designated EHV charges'!$A$11:$A$257)), 0)),"")</f>
        <v>New Import 28</v>
      </c>
      <c r="B204" s="96" t="str">
        <f>IF($A204="","",VLOOKUP($A204,'Annex 2 Designated EHV charges'!$A:$O,2,0))</f>
        <v>New Import 28</v>
      </c>
      <c r="C204" s="97" t="str">
        <f>IF($A204="","",VLOOKUP($A204,'Annex 2 Designated EHV charges'!$A:$O,3,0))</f>
        <v>New Import 28</v>
      </c>
      <c r="D204" s="96" t="str">
        <f>IF($A204="","",VLOOKUP($A204,'Annex 2 Designated EHV charges'!$A:$O,7,0))</f>
        <v>Mynydd Y Glyn</v>
      </c>
      <c r="E204" s="101" t="str">
        <f>IFERROR(IF(VLOOKUP($A204,'Annex 2 Designated EHV charges'!$A:$O,9,FALSE)=0,"",VLOOKUP($A204,'Annex 2 Designated EHV charges'!$A:$O,9,FALSE)),"")</f>
        <v/>
      </c>
      <c r="F204" s="102">
        <f>IFERROR(IF(VLOOKUP($A204,'Annex 2 Designated EHV charges'!$A:$O,10,FALSE)=0,"",VLOOKUP($A204,'Annex 2 Designated EHV charges'!$A:$O,10,FALSE)),"")</f>
        <v>166.46</v>
      </c>
      <c r="G204" s="103">
        <f>IFERROR(IF(VLOOKUP($A204,'Annex 2 Designated EHV charges'!$A:$O,11,FALSE)=0,"",VLOOKUP($A204,'Annex 2 Designated EHV charges'!$A:$O,11,FALSE)),"")</f>
        <v>1.1000000000000001</v>
      </c>
      <c r="H204" s="103">
        <f>IFERROR(IF(VLOOKUP($A204,'Annex 2 Designated EHV charges'!$A:$O,12,FALSE)=0,"",VLOOKUP($A204,'Annex 2 Designated EHV charges'!$A:$O,12,FALSE)),"")</f>
        <v>1.1000000000000001</v>
      </c>
    </row>
    <row r="205" spans="1:8" x14ac:dyDescent="0.2">
      <c r="A205" s="96" t="str">
        <f t="array" ref="A205">IFERROR(INDEX('Annex 2 Designated EHV charges'!$A$11:$A$257, MATCH(0, IF(ISBLANK('Annex 2 Designated EHV charges'!$A$11:$A$257),1, COUNTIF(A$4:$A204, 'Annex 2 Designated EHV charges'!$A$11:$A$257)), 0)),"")</f>
        <v>New Import 29</v>
      </c>
      <c r="B205" s="96" t="str">
        <f>IF($A205="","",VLOOKUP($A205,'Annex 2 Designated EHV charges'!$A:$O,2,0))</f>
        <v>New Import 29</v>
      </c>
      <c r="C205" s="97" t="str">
        <f>IF($A205="","",VLOOKUP($A205,'Annex 2 Designated EHV charges'!$A:$O,3,0))</f>
        <v>New Import 29</v>
      </c>
      <c r="D205" s="96" t="str">
        <f>IF($A205="","",VLOOKUP($A205,'Annex 2 Designated EHV charges'!$A:$O,7,0))</f>
        <v>Oaklands Farm</v>
      </c>
      <c r="E205" s="101" t="str">
        <f>IFERROR(IF(VLOOKUP($A205,'Annex 2 Designated EHV charges'!$A:$O,9,FALSE)=0,"",VLOOKUP($A205,'Annex 2 Designated EHV charges'!$A:$O,9,FALSE)),"")</f>
        <v/>
      </c>
      <c r="F205" s="102">
        <f>IFERROR(IF(VLOOKUP($A205,'Annex 2 Designated EHV charges'!$A:$O,10,FALSE)=0,"",VLOOKUP($A205,'Annex 2 Designated EHV charges'!$A:$O,10,FALSE)),"")</f>
        <v>668.58</v>
      </c>
      <c r="G205" s="103">
        <f>IFERROR(IF(VLOOKUP($A205,'Annex 2 Designated EHV charges'!$A:$O,11,FALSE)=0,"",VLOOKUP($A205,'Annex 2 Designated EHV charges'!$A:$O,11,FALSE)),"")</f>
        <v>1.98</v>
      </c>
      <c r="H205" s="103">
        <f>IFERROR(IF(VLOOKUP($A205,'Annex 2 Designated EHV charges'!$A:$O,12,FALSE)=0,"",VLOOKUP($A205,'Annex 2 Designated EHV charges'!$A:$O,12,FALSE)),"")</f>
        <v>1.98</v>
      </c>
    </row>
    <row r="206" spans="1:8" x14ac:dyDescent="0.2">
      <c r="A206" s="96" t="str">
        <f t="array" ref="A206">IFERROR(INDEX('Annex 2 Designated EHV charges'!$A$11:$A$257, MATCH(0, IF(ISBLANK('Annex 2 Designated EHV charges'!$A$11:$A$257),1, COUNTIF(A$4:$A205, 'Annex 2 Designated EHV charges'!$A$11:$A$257)), 0)),"")</f>
        <v>New Import 30</v>
      </c>
      <c r="B206" s="96" t="str">
        <f>IF($A206="","",VLOOKUP($A206,'Annex 2 Designated EHV charges'!$A:$O,2,0))</f>
        <v>New Import 30</v>
      </c>
      <c r="C206" s="97" t="str">
        <f>IF($A206="","",VLOOKUP($A206,'Annex 2 Designated EHV charges'!$A:$O,3,0))</f>
        <v>New Import 30</v>
      </c>
      <c r="D206" s="96" t="str">
        <f>IF($A206="","",VLOOKUP($A206,'Annex 2 Designated EHV charges'!$A:$O,7,0))</f>
        <v>Pen Onn Solar Park</v>
      </c>
      <c r="E206" s="101" t="str">
        <f>IFERROR(IF(VLOOKUP($A206,'Annex 2 Designated EHV charges'!$A:$O,9,FALSE)=0,"",VLOOKUP($A206,'Annex 2 Designated EHV charges'!$A:$O,9,FALSE)),"")</f>
        <v/>
      </c>
      <c r="F206" s="102">
        <f>IFERROR(IF(VLOOKUP($A206,'Annex 2 Designated EHV charges'!$A:$O,10,FALSE)=0,"",VLOOKUP($A206,'Annex 2 Designated EHV charges'!$A:$O,10,FALSE)),"")</f>
        <v>2.89</v>
      </c>
      <c r="G206" s="103">
        <f>IFERROR(IF(VLOOKUP($A206,'Annex 2 Designated EHV charges'!$A:$O,11,FALSE)=0,"",VLOOKUP($A206,'Annex 2 Designated EHV charges'!$A:$O,11,FALSE)),"")</f>
        <v>3.02</v>
      </c>
      <c r="H206" s="103">
        <f>IFERROR(IF(VLOOKUP($A206,'Annex 2 Designated EHV charges'!$A:$O,12,FALSE)=0,"",VLOOKUP($A206,'Annex 2 Designated EHV charges'!$A:$O,12,FALSE)),"")</f>
        <v>3.02</v>
      </c>
    </row>
    <row r="207" spans="1:8" x14ac:dyDescent="0.2">
      <c r="A207" s="96" t="str">
        <f t="array" ref="A207">IFERROR(INDEX('Annex 2 Designated EHV charges'!$A$11:$A$257, MATCH(0, IF(ISBLANK('Annex 2 Designated EHV charges'!$A$11:$A$257),1, COUNTIF(A$4:$A206, 'Annex 2 Designated EHV charges'!$A$11:$A$257)), 0)),"")</f>
        <v>New Import 31</v>
      </c>
      <c r="B207" s="96" t="str">
        <f>IF($A207="","",VLOOKUP($A207,'Annex 2 Designated EHV charges'!$A:$O,2,0))</f>
        <v>New Import 31</v>
      </c>
      <c r="C207" s="97" t="str">
        <f>IF($A207="","",VLOOKUP($A207,'Annex 2 Designated EHV charges'!$A:$O,3,0))</f>
        <v>New Import 31</v>
      </c>
      <c r="D207" s="96" t="str">
        <f>IF($A207="","",VLOOKUP($A207,'Annex 2 Designated EHV charges'!$A:$O,7,0))</f>
        <v>PENCOED STOR 132kV</v>
      </c>
      <c r="E207" s="101">
        <f>IFERROR(IF(VLOOKUP($A207,'Annex 2 Designated EHV charges'!$A:$O,9,FALSE)=0,"",VLOOKUP($A207,'Annex 2 Designated EHV charges'!$A:$O,9,FALSE)),"")</f>
        <v>1E-3</v>
      </c>
      <c r="F207" s="102">
        <f>IFERROR(IF(VLOOKUP($A207,'Annex 2 Designated EHV charges'!$A:$O,10,FALSE)=0,"",VLOOKUP($A207,'Annex 2 Designated EHV charges'!$A:$O,10,FALSE)),"")</f>
        <v>6.74</v>
      </c>
      <c r="G207" s="103">
        <f>IFERROR(IF(VLOOKUP($A207,'Annex 2 Designated EHV charges'!$A:$O,11,FALSE)=0,"",VLOOKUP($A207,'Annex 2 Designated EHV charges'!$A:$O,11,FALSE)),"")</f>
        <v>1.75</v>
      </c>
      <c r="H207" s="103">
        <f>IFERROR(IF(VLOOKUP($A207,'Annex 2 Designated EHV charges'!$A:$O,12,FALSE)=0,"",VLOOKUP($A207,'Annex 2 Designated EHV charges'!$A:$O,12,FALSE)),"")</f>
        <v>1.75</v>
      </c>
    </row>
    <row r="208" spans="1:8" x14ac:dyDescent="0.2">
      <c r="A208" s="96" t="str">
        <f t="array" ref="A208">IFERROR(INDEX('Annex 2 Designated EHV charges'!$A$11:$A$257, MATCH(0, IF(ISBLANK('Annex 2 Designated EHV charges'!$A$11:$A$257),1, COUNTIF(A$4:$A207, 'Annex 2 Designated EHV charges'!$A$11:$A$257)), 0)),"")</f>
        <v>New Import 32</v>
      </c>
      <c r="B208" s="96" t="str">
        <f>IF($A208="","",VLOOKUP($A208,'Annex 2 Designated EHV charges'!$A:$O,2,0))</f>
        <v>New Import 32</v>
      </c>
      <c r="C208" s="97" t="str">
        <f>IF($A208="","",VLOOKUP($A208,'Annex 2 Designated EHV charges'!$A:$O,3,0))</f>
        <v>New Import 32</v>
      </c>
      <c r="D208" s="96" t="str">
        <f>IF($A208="","",VLOOKUP($A208,'Annex 2 Designated EHV charges'!$A:$O,7,0))</f>
        <v>PENDERI 132kV GEN</v>
      </c>
      <c r="E208" s="101">
        <f>IFERROR(IF(VLOOKUP($A208,'Annex 2 Designated EHV charges'!$A:$O,9,FALSE)=0,"",VLOOKUP($A208,'Annex 2 Designated EHV charges'!$A:$O,9,FALSE)),"")</f>
        <v>0.16500000000000001</v>
      </c>
      <c r="F208" s="102">
        <f>IFERROR(IF(VLOOKUP($A208,'Annex 2 Designated EHV charges'!$A:$O,10,FALSE)=0,"",VLOOKUP($A208,'Annex 2 Designated EHV charges'!$A:$O,10,FALSE)),"")</f>
        <v>14.25</v>
      </c>
      <c r="G208" s="103">
        <f>IFERROR(IF(VLOOKUP($A208,'Annex 2 Designated EHV charges'!$A:$O,11,FALSE)=0,"",VLOOKUP($A208,'Annex 2 Designated EHV charges'!$A:$O,11,FALSE)),"")</f>
        <v>2.94</v>
      </c>
      <c r="H208" s="103">
        <f>IFERROR(IF(VLOOKUP($A208,'Annex 2 Designated EHV charges'!$A:$O,12,FALSE)=0,"",VLOOKUP($A208,'Annex 2 Designated EHV charges'!$A:$O,12,FALSE)),"")</f>
        <v>2.94</v>
      </c>
    </row>
    <row r="209" spans="1:8" x14ac:dyDescent="0.2">
      <c r="A209" s="96" t="str">
        <f t="array" ref="A209">IFERROR(INDEX('Annex 2 Designated EHV charges'!$A$11:$A$257, MATCH(0, IF(ISBLANK('Annex 2 Designated EHV charges'!$A$11:$A$257),1, COUNTIF(A$4:$A208, 'Annex 2 Designated EHV charges'!$A$11:$A$257)), 0)),"")</f>
        <v>New Import 33</v>
      </c>
      <c r="B209" s="96" t="str">
        <f>IF($A209="","",VLOOKUP($A209,'Annex 2 Designated EHV charges'!$A:$O,2,0))</f>
        <v>New Import 33</v>
      </c>
      <c r="C209" s="97" t="str">
        <f>IF($A209="","",VLOOKUP($A209,'Annex 2 Designated EHV charges'!$A:$O,3,0))</f>
        <v>New Import 33</v>
      </c>
      <c r="D209" s="96" t="str">
        <f>IF($A209="","",VLOOKUP($A209,'Annex 2 Designated EHV charges'!$A:$O,7,0))</f>
        <v>Penllergaer Solar Park 33kV</v>
      </c>
      <c r="E209" s="101" t="str">
        <f>IFERROR(IF(VLOOKUP($A209,'Annex 2 Designated EHV charges'!$A:$O,9,FALSE)=0,"",VLOOKUP($A209,'Annex 2 Designated EHV charges'!$A:$O,9,FALSE)),"")</f>
        <v/>
      </c>
      <c r="F209" s="102">
        <f>IFERROR(IF(VLOOKUP($A209,'Annex 2 Designated EHV charges'!$A:$O,10,FALSE)=0,"",VLOOKUP($A209,'Annex 2 Designated EHV charges'!$A:$O,10,FALSE)),"")</f>
        <v>16.850000000000001</v>
      </c>
      <c r="G209" s="103">
        <f>IFERROR(IF(VLOOKUP($A209,'Annex 2 Designated EHV charges'!$A:$O,11,FALSE)=0,"",VLOOKUP($A209,'Annex 2 Designated EHV charges'!$A:$O,11,FALSE)),"")</f>
        <v>2.61</v>
      </c>
      <c r="H209" s="103">
        <f>IFERROR(IF(VLOOKUP($A209,'Annex 2 Designated EHV charges'!$A:$O,12,FALSE)=0,"",VLOOKUP($A209,'Annex 2 Designated EHV charges'!$A:$O,12,FALSE)),"")</f>
        <v>2.61</v>
      </c>
    </row>
    <row r="210" spans="1:8" x14ac:dyDescent="0.2">
      <c r="A210" s="96" t="str">
        <f t="array" ref="A210">IFERROR(INDEX('Annex 2 Designated EHV charges'!$A$11:$A$257, MATCH(0, IF(ISBLANK('Annex 2 Designated EHV charges'!$A$11:$A$257),1, COUNTIF(A$4:$A209, 'Annex 2 Designated EHV charges'!$A$11:$A$257)), 0)),"")</f>
        <v>New Import 34</v>
      </c>
      <c r="B210" s="96" t="str">
        <f>IF($A210="","",VLOOKUP($A210,'Annex 2 Designated EHV charges'!$A:$O,2,0))</f>
        <v>New Import 34</v>
      </c>
      <c r="C210" s="97" t="str">
        <f>IF($A210="","",VLOOKUP($A210,'Annex 2 Designated EHV charges'!$A:$O,3,0))</f>
        <v>New Import 34</v>
      </c>
      <c r="D210" s="96" t="str">
        <f>IF($A210="","",VLOOKUP($A210,'Annex 2 Designated EHV charges'!$A:$O,7,0))</f>
        <v>Pentrebach 66kV PV</v>
      </c>
      <c r="E210" s="101">
        <f>IFERROR(IF(VLOOKUP($A210,'Annex 2 Designated EHV charges'!$A:$O,9,FALSE)=0,"",VLOOKUP($A210,'Annex 2 Designated EHV charges'!$A:$O,9,FALSE)),"")</f>
        <v>0.29899999999999999</v>
      </c>
      <c r="F210" s="102">
        <f>IFERROR(IF(VLOOKUP($A210,'Annex 2 Designated EHV charges'!$A:$O,10,FALSE)=0,"",VLOOKUP($A210,'Annex 2 Designated EHV charges'!$A:$O,10,FALSE)),"")</f>
        <v>7.14</v>
      </c>
      <c r="G210" s="103">
        <f>IFERROR(IF(VLOOKUP($A210,'Annex 2 Designated EHV charges'!$A:$O,11,FALSE)=0,"",VLOOKUP($A210,'Annex 2 Designated EHV charges'!$A:$O,11,FALSE)),"")</f>
        <v>2.86</v>
      </c>
      <c r="H210" s="103">
        <f>IFERROR(IF(VLOOKUP($A210,'Annex 2 Designated EHV charges'!$A:$O,12,FALSE)=0,"",VLOOKUP($A210,'Annex 2 Designated EHV charges'!$A:$O,12,FALSE)),"")</f>
        <v>2.86</v>
      </c>
    </row>
    <row r="211" spans="1:8" x14ac:dyDescent="0.2">
      <c r="A211" s="96" t="str">
        <f t="array" ref="A211">IFERROR(INDEX('Annex 2 Designated EHV charges'!$A$11:$A$257, MATCH(0, IF(ISBLANK('Annex 2 Designated EHV charges'!$A$11:$A$257),1, COUNTIF(A$4:$A210, 'Annex 2 Designated EHV charges'!$A$11:$A$257)), 0)),"")</f>
        <v>New Import 35</v>
      </c>
      <c r="B211" s="96" t="str">
        <f>IF($A211="","",VLOOKUP($A211,'Annex 2 Designated EHV charges'!$A:$O,2,0))</f>
        <v>New Import 35</v>
      </c>
      <c r="C211" s="97" t="str">
        <f>IF($A211="","",VLOOKUP($A211,'Annex 2 Designated EHV charges'!$A:$O,3,0))</f>
        <v>New Import 35</v>
      </c>
      <c r="D211" s="96" t="str">
        <f>IF($A211="","",VLOOKUP($A211,'Annex 2 Designated EHV charges'!$A:$O,7,0))</f>
        <v>Phoenix Wharf</v>
      </c>
      <c r="E211" s="101" t="str">
        <f>IFERROR(IF(VLOOKUP($A211,'Annex 2 Designated EHV charges'!$A:$O,9,FALSE)=0,"",VLOOKUP($A211,'Annex 2 Designated EHV charges'!$A:$O,9,FALSE)),"")</f>
        <v/>
      </c>
      <c r="F211" s="102">
        <f>IFERROR(IF(VLOOKUP($A211,'Annex 2 Designated EHV charges'!$A:$O,10,FALSE)=0,"",VLOOKUP($A211,'Annex 2 Designated EHV charges'!$A:$O,10,FALSE)),"")</f>
        <v>117924.13</v>
      </c>
      <c r="G211" s="103">
        <f>IFERROR(IF(VLOOKUP($A211,'Annex 2 Designated EHV charges'!$A:$O,11,FALSE)=0,"",VLOOKUP($A211,'Annex 2 Designated EHV charges'!$A:$O,11,FALSE)),"")</f>
        <v>2.63</v>
      </c>
      <c r="H211" s="103">
        <f>IFERROR(IF(VLOOKUP($A211,'Annex 2 Designated EHV charges'!$A:$O,12,FALSE)=0,"",VLOOKUP($A211,'Annex 2 Designated EHV charges'!$A:$O,12,FALSE)),"")</f>
        <v>2.63</v>
      </c>
    </row>
    <row r="212" spans="1:8" x14ac:dyDescent="0.2">
      <c r="A212" s="96" t="str">
        <f t="array" ref="A212">IFERROR(INDEX('Annex 2 Designated EHV charges'!$A$11:$A$257, MATCH(0, IF(ISBLANK('Annex 2 Designated EHV charges'!$A$11:$A$257),1, COUNTIF(A$4:$A211, 'Annex 2 Designated EHV charges'!$A$11:$A$257)), 0)),"")</f>
        <v>New Import 36</v>
      </c>
      <c r="B212" s="96" t="str">
        <f>IF($A212="","",VLOOKUP($A212,'Annex 2 Designated EHV charges'!$A:$O,2,0))</f>
        <v>New Import 36</v>
      </c>
      <c r="C212" s="97" t="str">
        <f>IF($A212="","",VLOOKUP($A212,'Annex 2 Designated EHV charges'!$A:$O,3,0))</f>
        <v>New Import 36</v>
      </c>
      <c r="D212" s="96" t="str">
        <f>IF($A212="","",VLOOKUP($A212,'Annex 2 Designated EHV charges'!$A:$O,7,0))</f>
        <v>Plasdwr</v>
      </c>
      <c r="E212" s="101" t="str">
        <f>IFERROR(IF(VLOOKUP($A212,'Annex 2 Designated EHV charges'!$A:$O,9,FALSE)=0,"",VLOOKUP($A212,'Annex 2 Designated EHV charges'!$A:$O,9,FALSE)),"")</f>
        <v/>
      </c>
      <c r="F212" s="102">
        <f>IFERROR(IF(VLOOKUP($A212,'Annex 2 Designated EHV charges'!$A:$O,10,FALSE)=0,"",VLOOKUP($A212,'Annex 2 Designated EHV charges'!$A:$O,10,FALSE)),"")</f>
        <v>41912.839999999997</v>
      </c>
      <c r="G212" s="103">
        <f>IFERROR(IF(VLOOKUP($A212,'Annex 2 Designated EHV charges'!$A:$O,11,FALSE)=0,"",VLOOKUP($A212,'Annex 2 Designated EHV charges'!$A:$O,11,FALSE)),"")</f>
        <v>4.07</v>
      </c>
      <c r="H212" s="103">
        <f>IFERROR(IF(VLOOKUP($A212,'Annex 2 Designated EHV charges'!$A:$O,12,FALSE)=0,"",VLOOKUP($A212,'Annex 2 Designated EHV charges'!$A:$O,12,FALSE)),"")</f>
        <v>4.07</v>
      </c>
    </row>
    <row r="213" spans="1:8" x14ac:dyDescent="0.2">
      <c r="A213" s="96" t="str">
        <f t="array" ref="A213">IFERROR(INDEX('Annex 2 Designated EHV charges'!$A$11:$A$257, MATCH(0, IF(ISBLANK('Annex 2 Designated EHV charges'!$A$11:$A$257),1, COUNTIF(A$4:$A212, 'Annex 2 Designated EHV charges'!$A$11:$A$257)), 0)),"")</f>
        <v>New Import 37</v>
      </c>
      <c r="B213" s="96" t="str">
        <f>IF($A213="","",VLOOKUP($A213,'Annex 2 Designated EHV charges'!$A:$O,2,0))</f>
        <v>New Import 37</v>
      </c>
      <c r="C213" s="97" t="str">
        <f>IF($A213="","",VLOOKUP($A213,'Annex 2 Designated EHV charges'!$A:$O,3,0))</f>
        <v>New Import 37</v>
      </c>
      <c r="D213" s="96" t="str">
        <f>IF($A213="","",VLOOKUP($A213,'Annex 2 Designated EHV charges'!$A:$O,7,0))</f>
        <v>Point Lane PV 33kV</v>
      </c>
      <c r="E213" s="101">
        <f>IFERROR(IF(VLOOKUP($A213,'Annex 2 Designated EHV charges'!$A:$O,9,FALSE)=0,"",VLOOKUP($A213,'Annex 2 Designated EHV charges'!$A:$O,9,FALSE)),"")</f>
        <v>3.1459999999999999</v>
      </c>
      <c r="F213" s="102">
        <f>IFERROR(IF(VLOOKUP($A213,'Annex 2 Designated EHV charges'!$A:$O,10,FALSE)=0,"",VLOOKUP($A213,'Annex 2 Designated EHV charges'!$A:$O,10,FALSE)),"")</f>
        <v>27.27</v>
      </c>
      <c r="G213" s="103">
        <f>IFERROR(IF(VLOOKUP($A213,'Annex 2 Designated EHV charges'!$A:$O,11,FALSE)=0,"",VLOOKUP($A213,'Annex 2 Designated EHV charges'!$A:$O,11,FALSE)),"")</f>
        <v>2.0099999999999998</v>
      </c>
      <c r="H213" s="103">
        <f>IFERROR(IF(VLOOKUP($A213,'Annex 2 Designated EHV charges'!$A:$O,12,FALSE)=0,"",VLOOKUP($A213,'Annex 2 Designated EHV charges'!$A:$O,12,FALSE)),"")</f>
        <v>2.0099999999999998</v>
      </c>
    </row>
    <row r="214" spans="1:8" x14ac:dyDescent="0.2">
      <c r="A214" s="96" t="str">
        <f t="array" ref="A214">IFERROR(INDEX('Annex 2 Designated EHV charges'!$A$11:$A$257, MATCH(0, IF(ISBLANK('Annex 2 Designated EHV charges'!$A$11:$A$257),1, COUNTIF(A$4:$A213, 'Annex 2 Designated EHV charges'!$A$11:$A$257)), 0)),"")</f>
        <v>New Import 38</v>
      </c>
      <c r="B214" s="96" t="str">
        <f>IF($A214="","",VLOOKUP($A214,'Annex 2 Designated EHV charges'!$A:$O,2,0))</f>
        <v>New Import 38</v>
      </c>
      <c r="C214" s="97" t="str">
        <f>IF($A214="","",VLOOKUP($A214,'Annex 2 Designated EHV charges'!$A:$O,3,0))</f>
        <v>New Import 38</v>
      </c>
      <c r="D214" s="96" t="str">
        <f>IF($A214="","",VLOOKUP($A214,'Annex 2 Designated EHV charges'!$A:$O,7,0))</f>
        <v>SOUTHBROOK STOR 33kV GEN</v>
      </c>
      <c r="E214" s="101">
        <f>IFERROR(IF(VLOOKUP($A214,'Annex 2 Designated EHV charges'!$A:$O,9,FALSE)=0,"",VLOOKUP($A214,'Annex 2 Designated EHV charges'!$A:$O,9,FALSE)),"")</f>
        <v>2.7E-2</v>
      </c>
      <c r="F214" s="102">
        <f>IFERROR(IF(VLOOKUP($A214,'Annex 2 Designated EHV charges'!$A:$O,10,FALSE)=0,"",VLOOKUP($A214,'Annex 2 Designated EHV charges'!$A:$O,10,FALSE)),"")</f>
        <v>8.16</v>
      </c>
      <c r="G214" s="103">
        <f>IFERROR(IF(VLOOKUP($A214,'Annex 2 Designated EHV charges'!$A:$O,11,FALSE)=0,"",VLOOKUP($A214,'Annex 2 Designated EHV charges'!$A:$O,11,FALSE)),"")</f>
        <v>1.69</v>
      </c>
      <c r="H214" s="103">
        <f>IFERROR(IF(VLOOKUP($A214,'Annex 2 Designated EHV charges'!$A:$O,12,FALSE)=0,"",VLOOKUP($A214,'Annex 2 Designated EHV charges'!$A:$O,12,FALSE)),"")</f>
        <v>1.69</v>
      </c>
    </row>
    <row r="215" spans="1:8" x14ac:dyDescent="0.2">
      <c r="A215" s="96" t="str">
        <f t="array" ref="A215">IFERROR(INDEX('Annex 2 Designated EHV charges'!$A$11:$A$257, MATCH(0, IF(ISBLANK('Annex 2 Designated EHV charges'!$A$11:$A$257),1, COUNTIF(A$4:$A214, 'Annex 2 Designated EHV charges'!$A$11:$A$257)), 0)),"")</f>
        <v>New Import 39</v>
      </c>
      <c r="B215" s="96" t="str">
        <f>IF($A215="","",VLOOKUP($A215,'Annex 2 Designated EHV charges'!$A:$O,2,0))</f>
        <v>New Import 39</v>
      </c>
      <c r="C215" s="97" t="str">
        <f>IF($A215="","",VLOOKUP($A215,'Annex 2 Designated EHV charges'!$A:$O,3,0))</f>
        <v>New Import 39</v>
      </c>
      <c r="D215" s="96" t="str">
        <f>IF($A215="","",VLOOKUP($A215,'Annex 2 Designated EHV charges'!$A:$O,7,0))</f>
        <v>Upper Ogmore 66kV WF</v>
      </c>
      <c r="E215" s="101" t="str">
        <f>IFERROR(IF(VLOOKUP($A215,'Annex 2 Designated EHV charges'!$A:$O,9,FALSE)=0,"",VLOOKUP($A215,'Annex 2 Designated EHV charges'!$A:$O,9,FALSE)),"")</f>
        <v/>
      </c>
      <c r="F215" s="102">
        <f>IFERROR(IF(VLOOKUP($A215,'Annex 2 Designated EHV charges'!$A:$O,10,FALSE)=0,"",VLOOKUP($A215,'Annex 2 Designated EHV charges'!$A:$O,10,FALSE)),"")</f>
        <v>89.21</v>
      </c>
      <c r="G215" s="103">
        <f>IFERROR(IF(VLOOKUP($A215,'Annex 2 Designated EHV charges'!$A:$O,11,FALSE)=0,"",VLOOKUP($A215,'Annex 2 Designated EHV charges'!$A:$O,11,FALSE)),"")</f>
        <v>1.01</v>
      </c>
      <c r="H215" s="103">
        <f>IFERROR(IF(VLOOKUP($A215,'Annex 2 Designated EHV charges'!$A:$O,12,FALSE)=0,"",VLOOKUP($A215,'Annex 2 Designated EHV charges'!$A:$O,12,FALSE)),"")</f>
        <v>1.01</v>
      </c>
    </row>
    <row r="216" spans="1:8" x14ac:dyDescent="0.2">
      <c r="A216" s="96" t="s">
        <v>834</v>
      </c>
      <c r="B216" s="96" t="s">
        <v>834</v>
      </c>
      <c r="C216" s="97" t="s">
        <v>834</v>
      </c>
      <c r="D216" s="96" t="s">
        <v>1086</v>
      </c>
      <c r="E216" s="101">
        <v>0.09</v>
      </c>
      <c r="F216" s="102">
        <v>118417.56</v>
      </c>
      <c r="G216" s="103">
        <v>3.29</v>
      </c>
      <c r="H216" s="103">
        <v>3.29</v>
      </c>
    </row>
    <row r="217" spans="1:8" x14ac:dyDescent="0.2">
      <c r="A217" s="96" t="s">
        <v>835</v>
      </c>
      <c r="B217" s="96" t="s">
        <v>835</v>
      </c>
      <c r="C217" s="97" t="s">
        <v>835</v>
      </c>
      <c r="D217" s="96" t="s">
        <v>1087</v>
      </c>
      <c r="E217" s="101" t="s">
        <v>789</v>
      </c>
      <c r="F217" s="102">
        <v>12.57</v>
      </c>
      <c r="G217" s="103">
        <v>2.0299999999999998</v>
      </c>
      <c r="H217" s="103">
        <v>2.0299999999999998</v>
      </c>
    </row>
    <row r="218" spans="1:8" x14ac:dyDescent="0.2">
      <c r="A218" s="96" t="str">
        <f t="array" ref="A218">IFERROR(INDEX('Annex 2 Designated EHV charges'!$A$11:$A$257, MATCH(0, IF(ISBLANK('Annex 2 Designated EHV charges'!$A$11:$A$257),1, COUNTIF(A$4:$A217, 'Annex 2 Designated EHV charges'!$A$11:$A$257)), 0)),"")</f>
        <v/>
      </c>
      <c r="B218" s="96" t="str">
        <f>IF($A218="","",VLOOKUP($A218,'Annex 2 Designated EHV charges'!$A:$O,2,0))</f>
        <v/>
      </c>
      <c r="C218" s="97" t="str">
        <f>IF($A218="","",VLOOKUP($A218,'Annex 2 Designated EHV charges'!$A:$O,3,0))</f>
        <v/>
      </c>
      <c r="D218" s="96" t="str">
        <f>IF($A218="","",VLOOKUP($A218,'Annex 2 Designated EHV charges'!$A:$O,7,0))</f>
        <v/>
      </c>
      <c r="E218" s="101" t="str">
        <f>IFERROR(IF(VLOOKUP($A218,'Annex 2 Designated EHV charges'!$A:$O,9,FALSE)=0,"",VLOOKUP($A218,'Annex 2 Designated EHV charges'!$A:$O,9,FALSE)),"")</f>
        <v/>
      </c>
      <c r="F218" s="102" t="str">
        <f>IFERROR(IF(VLOOKUP($A218,'Annex 2 Designated EHV charges'!$A:$O,10,FALSE)=0,"",VLOOKUP($A218,'Annex 2 Designated EHV charges'!$A:$O,10,FALSE)),"")</f>
        <v/>
      </c>
      <c r="G218" s="103" t="str">
        <f>IFERROR(IF(VLOOKUP($A218,'Annex 2 Designated EHV charges'!$A:$O,11,FALSE)=0,"",VLOOKUP($A218,'Annex 2 Designated EHV charges'!$A:$O,11,FALSE)),"")</f>
        <v/>
      </c>
      <c r="H218" s="103" t="str">
        <f>IFERROR(IF(VLOOKUP($A218,'Annex 2 Designated EHV charges'!$A:$O,12,FALSE)=0,"",VLOOKUP($A218,'Annex 2 Designated EHV charges'!$A:$O,12,FALSE)),"")</f>
        <v/>
      </c>
    </row>
    <row r="219" spans="1:8" x14ac:dyDescent="0.2">
      <c r="A219" s="96" t="str">
        <f t="array" ref="A219">IFERROR(INDEX('Annex 2 Designated EHV charges'!$A$11:$A$257, MATCH(0, IF(ISBLANK('Annex 2 Designated EHV charges'!$A$11:$A$257),1, COUNTIF(A$4:$A218, 'Annex 2 Designated EHV charges'!$A$11:$A$257)), 0)),"")</f>
        <v/>
      </c>
      <c r="B219" s="96" t="str">
        <f>IF($A219="","",VLOOKUP($A219,'Annex 2 Designated EHV charges'!$A:$O,2,0))</f>
        <v/>
      </c>
      <c r="C219" s="97" t="str">
        <f>IF($A219="","",VLOOKUP($A219,'Annex 2 Designated EHV charges'!$A:$O,3,0))</f>
        <v/>
      </c>
      <c r="D219" s="96" t="str">
        <f>IF($A219="","",VLOOKUP($A219,'Annex 2 Designated EHV charges'!$A:$O,7,0))</f>
        <v/>
      </c>
      <c r="E219" s="101" t="str">
        <f>IFERROR(IF(VLOOKUP($A219,'Annex 2 Designated EHV charges'!$A:$O,9,FALSE)=0,"",VLOOKUP($A219,'Annex 2 Designated EHV charges'!$A:$O,9,FALSE)),"")</f>
        <v/>
      </c>
      <c r="F219" s="102" t="str">
        <f>IFERROR(IF(VLOOKUP($A219,'Annex 2 Designated EHV charges'!$A:$O,10,FALSE)=0,"",VLOOKUP($A219,'Annex 2 Designated EHV charges'!$A:$O,10,FALSE)),"")</f>
        <v/>
      </c>
      <c r="G219" s="103" t="str">
        <f>IFERROR(IF(VLOOKUP($A219,'Annex 2 Designated EHV charges'!$A:$O,11,FALSE)=0,"",VLOOKUP($A219,'Annex 2 Designated EHV charges'!$A:$O,11,FALSE)),"")</f>
        <v/>
      </c>
      <c r="H219" s="103" t="str">
        <f>IFERROR(IF(VLOOKUP($A219,'Annex 2 Designated EHV charges'!$A:$O,12,FALSE)=0,"",VLOOKUP($A219,'Annex 2 Designated EHV charges'!$A:$O,12,FALSE)),"")</f>
        <v/>
      </c>
    </row>
    <row r="220" spans="1:8" x14ac:dyDescent="0.2">
      <c r="A220" s="96" t="str">
        <f t="array" ref="A220">IFERROR(INDEX('Annex 2 Designated EHV charges'!$A$11:$A$257, MATCH(0, IF(ISBLANK('Annex 2 Designated EHV charges'!$A$11:$A$257),1, COUNTIF(A$4:$A219, 'Annex 2 Designated EHV charges'!$A$11:$A$257)), 0)),"")</f>
        <v/>
      </c>
      <c r="B220" s="96" t="str">
        <f>IF($A220="","",VLOOKUP($A220,'Annex 2 Designated EHV charges'!$A:$O,2,0))</f>
        <v/>
      </c>
      <c r="C220" s="97" t="str">
        <f>IF($A220="","",VLOOKUP($A220,'Annex 2 Designated EHV charges'!$A:$O,3,0))</f>
        <v/>
      </c>
      <c r="D220" s="96" t="str">
        <f>IF($A220="","",VLOOKUP($A220,'Annex 2 Designated EHV charges'!$A:$O,7,0))</f>
        <v/>
      </c>
      <c r="E220" s="101" t="str">
        <f>IFERROR(IF(VLOOKUP($A220,'Annex 2 Designated EHV charges'!$A:$O,9,FALSE)=0,"",VLOOKUP($A220,'Annex 2 Designated EHV charges'!$A:$O,9,FALSE)),"")</f>
        <v/>
      </c>
      <c r="F220" s="102" t="str">
        <f>IFERROR(IF(VLOOKUP($A220,'Annex 2 Designated EHV charges'!$A:$O,10,FALSE)=0,"",VLOOKUP($A220,'Annex 2 Designated EHV charges'!$A:$O,10,FALSE)),"")</f>
        <v/>
      </c>
      <c r="G220" s="103" t="str">
        <f>IFERROR(IF(VLOOKUP($A220,'Annex 2 Designated EHV charges'!$A:$O,11,FALSE)=0,"",VLOOKUP($A220,'Annex 2 Designated EHV charges'!$A:$O,11,FALSE)),"")</f>
        <v/>
      </c>
      <c r="H220" s="103" t="str">
        <f>IFERROR(IF(VLOOKUP($A220,'Annex 2 Designated EHV charges'!$A:$O,12,FALSE)=0,"",VLOOKUP($A220,'Annex 2 Designated EHV charges'!$A:$O,12,FALSE)),"")</f>
        <v/>
      </c>
    </row>
    <row r="221" spans="1:8" x14ac:dyDescent="0.2">
      <c r="A221" s="96" t="str">
        <f t="array" ref="A221">IFERROR(INDEX('Annex 2 Designated EHV charges'!$A$11:$A$257, MATCH(0, IF(ISBLANK('Annex 2 Designated EHV charges'!$A$11:$A$257),1, COUNTIF(A$4:$A220, 'Annex 2 Designated EHV charges'!$A$11:$A$257)), 0)),"")</f>
        <v/>
      </c>
      <c r="B221" s="96" t="str">
        <f>IF($A221="","",VLOOKUP($A221,'Annex 2 Designated EHV charges'!$A:$O,2,0))</f>
        <v/>
      </c>
      <c r="C221" s="97" t="str">
        <f>IF($A221="","",VLOOKUP($A221,'Annex 2 Designated EHV charges'!$A:$O,3,0))</f>
        <v/>
      </c>
      <c r="D221" s="96" t="str">
        <f>IF($A221="","",VLOOKUP($A221,'Annex 2 Designated EHV charges'!$A:$O,7,0))</f>
        <v/>
      </c>
      <c r="E221" s="101" t="str">
        <f>IFERROR(IF(VLOOKUP($A221,'Annex 2 Designated EHV charges'!$A:$O,9,FALSE)=0,"",VLOOKUP($A221,'Annex 2 Designated EHV charges'!$A:$O,9,FALSE)),"")</f>
        <v/>
      </c>
      <c r="F221" s="102" t="str">
        <f>IFERROR(IF(VLOOKUP($A221,'Annex 2 Designated EHV charges'!$A:$O,10,FALSE)=0,"",VLOOKUP($A221,'Annex 2 Designated EHV charges'!$A:$O,10,FALSE)),"")</f>
        <v/>
      </c>
      <c r="G221" s="103" t="str">
        <f>IFERROR(IF(VLOOKUP($A221,'Annex 2 Designated EHV charges'!$A:$O,11,FALSE)=0,"",VLOOKUP($A221,'Annex 2 Designated EHV charges'!$A:$O,11,FALSE)),"")</f>
        <v/>
      </c>
      <c r="H221" s="103" t="str">
        <f>IFERROR(IF(VLOOKUP($A221,'Annex 2 Designated EHV charges'!$A:$O,12,FALSE)=0,"",VLOOKUP($A221,'Annex 2 Designated EHV charges'!$A:$O,12,FALSE)),"")</f>
        <v/>
      </c>
    </row>
    <row r="222" spans="1:8" x14ac:dyDescent="0.2">
      <c r="A222" s="96" t="str">
        <f t="array" ref="A222">IFERROR(INDEX('Annex 2 Designated EHV charges'!$A$11:$A$257, MATCH(0, IF(ISBLANK('Annex 2 Designated EHV charges'!$A$11:$A$257),1, COUNTIF(A$4:$A221, 'Annex 2 Designated EHV charges'!$A$11:$A$257)), 0)),"")</f>
        <v/>
      </c>
      <c r="B222" s="96" t="str">
        <f>IF($A222="","",VLOOKUP($A222,'Annex 2 Designated EHV charges'!$A:$O,2,0))</f>
        <v/>
      </c>
      <c r="C222" s="97" t="str">
        <f>IF($A222="","",VLOOKUP($A222,'Annex 2 Designated EHV charges'!$A:$O,3,0))</f>
        <v/>
      </c>
      <c r="D222" s="96" t="str">
        <f>IF($A222="","",VLOOKUP($A222,'Annex 2 Designated EHV charges'!$A:$O,7,0))</f>
        <v/>
      </c>
      <c r="E222" s="101" t="str">
        <f>IFERROR(IF(VLOOKUP($A222,'Annex 2 Designated EHV charges'!$A:$O,9,FALSE)=0,"",VLOOKUP($A222,'Annex 2 Designated EHV charges'!$A:$O,9,FALSE)),"")</f>
        <v/>
      </c>
      <c r="F222" s="102" t="str">
        <f>IFERROR(IF(VLOOKUP($A222,'Annex 2 Designated EHV charges'!$A:$O,10,FALSE)=0,"",VLOOKUP($A222,'Annex 2 Designated EHV charges'!$A:$O,10,FALSE)),"")</f>
        <v/>
      </c>
      <c r="G222" s="103" t="str">
        <f>IFERROR(IF(VLOOKUP($A222,'Annex 2 Designated EHV charges'!$A:$O,11,FALSE)=0,"",VLOOKUP($A222,'Annex 2 Designated EHV charges'!$A:$O,11,FALSE)),"")</f>
        <v/>
      </c>
      <c r="H222" s="103" t="str">
        <f>IFERROR(IF(VLOOKUP($A222,'Annex 2 Designated EHV charges'!$A:$O,12,FALSE)=0,"",VLOOKUP($A222,'Annex 2 Designated EHV charges'!$A:$O,12,FALSE)),"")</f>
        <v/>
      </c>
    </row>
    <row r="223" spans="1:8" x14ac:dyDescent="0.2">
      <c r="A223" s="96" t="str">
        <f t="array" ref="A223">IFERROR(INDEX('Annex 2 Designated EHV charges'!$A$11:$A$257, MATCH(0, IF(ISBLANK('Annex 2 Designated EHV charges'!$A$11:$A$257),1, COUNTIF(A$4:$A222, 'Annex 2 Designated EHV charges'!$A$11:$A$257)), 0)),"")</f>
        <v/>
      </c>
      <c r="B223" s="96" t="str">
        <f>IF($A223="","",VLOOKUP($A223,'Annex 2 Designated EHV charges'!$A:$O,2,0))</f>
        <v/>
      </c>
      <c r="C223" s="97" t="str">
        <f>IF($A223="","",VLOOKUP($A223,'Annex 2 Designated EHV charges'!$A:$O,3,0))</f>
        <v/>
      </c>
      <c r="D223" s="96" t="str">
        <f>IF($A223="","",VLOOKUP($A223,'Annex 2 Designated EHV charges'!$A:$O,7,0))</f>
        <v/>
      </c>
      <c r="E223" s="101" t="str">
        <f>IFERROR(IF(VLOOKUP($A223,'Annex 2 Designated EHV charges'!$A:$O,9,FALSE)=0,"",VLOOKUP($A223,'Annex 2 Designated EHV charges'!$A:$O,9,FALSE)),"")</f>
        <v/>
      </c>
      <c r="F223" s="102" t="str">
        <f>IFERROR(IF(VLOOKUP($A223,'Annex 2 Designated EHV charges'!$A:$O,10,FALSE)=0,"",VLOOKUP($A223,'Annex 2 Designated EHV charges'!$A:$O,10,FALSE)),"")</f>
        <v/>
      </c>
      <c r="G223" s="103" t="str">
        <f>IFERROR(IF(VLOOKUP($A223,'Annex 2 Designated EHV charges'!$A:$O,11,FALSE)=0,"",VLOOKUP($A223,'Annex 2 Designated EHV charges'!$A:$O,11,FALSE)),"")</f>
        <v/>
      </c>
      <c r="H223" s="103" t="str">
        <f>IFERROR(IF(VLOOKUP($A223,'Annex 2 Designated EHV charges'!$A:$O,12,FALSE)=0,"",VLOOKUP($A223,'Annex 2 Designated EHV charges'!$A:$O,12,FALSE)),"")</f>
        <v/>
      </c>
    </row>
    <row r="224" spans="1:8" x14ac:dyDescent="0.2">
      <c r="A224" s="96" t="str">
        <f t="array" ref="A224">IFERROR(INDEX('Annex 2 Designated EHV charges'!$A$11:$A$257, MATCH(0, IF(ISBLANK('Annex 2 Designated EHV charges'!$A$11:$A$257),1, COUNTIF(A$4:$A223, 'Annex 2 Designated EHV charges'!$A$11:$A$257)), 0)),"")</f>
        <v/>
      </c>
      <c r="B224" s="96" t="str">
        <f>IF($A224="","",VLOOKUP($A224,'Annex 2 Designated EHV charges'!$A:$O,2,0))</f>
        <v/>
      </c>
      <c r="C224" s="97" t="str">
        <f>IF($A224="","",VLOOKUP($A224,'Annex 2 Designated EHV charges'!$A:$O,3,0))</f>
        <v/>
      </c>
      <c r="D224" s="96" t="str">
        <f>IF($A224="","",VLOOKUP($A224,'Annex 2 Designated EHV charges'!$A:$O,7,0))</f>
        <v/>
      </c>
      <c r="E224" s="101" t="str">
        <f>IFERROR(IF(VLOOKUP($A224,'Annex 2 Designated EHV charges'!$A:$O,9,FALSE)=0,"",VLOOKUP($A224,'Annex 2 Designated EHV charges'!$A:$O,9,FALSE)),"")</f>
        <v/>
      </c>
      <c r="F224" s="102" t="str">
        <f>IFERROR(IF(VLOOKUP($A224,'Annex 2 Designated EHV charges'!$A:$O,10,FALSE)=0,"",VLOOKUP($A224,'Annex 2 Designated EHV charges'!$A:$O,10,FALSE)),"")</f>
        <v/>
      </c>
      <c r="G224" s="103" t="str">
        <f>IFERROR(IF(VLOOKUP($A224,'Annex 2 Designated EHV charges'!$A:$O,11,FALSE)=0,"",VLOOKUP($A224,'Annex 2 Designated EHV charges'!$A:$O,11,FALSE)),"")</f>
        <v/>
      </c>
      <c r="H224" s="103" t="str">
        <f>IFERROR(IF(VLOOKUP($A224,'Annex 2 Designated EHV charges'!$A:$O,12,FALSE)=0,"",VLOOKUP($A224,'Annex 2 Designated EHV charges'!$A:$O,12,FALSE)),"")</f>
        <v/>
      </c>
    </row>
    <row r="225" spans="1:8" x14ac:dyDescent="0.2">
      <c r="A225" s="96" t="str">
        <f t="array" ref="A225">IFERROR(INDEX('Annex 2 Designated EHV charges'!$A$11:$A$257, MATCH(0, IF(ISBLANK('Annex 2 Designated EHV charges'!$A$11:$A$257),1, COUNTIF(A$4:$A224, 'Annex 2 Designated EHV charges'!$A$11:$A$257)), 0)),"")</f>
        <v/>
      </c>
      <c r="B225" s="96" t="str">
        <f>IF($A225="","",VLOOKUP($A225,'Annex 2 Designated EHV charges'!$A:$O,2,0))</f>
        <v/>
      </c>
      <c r="C225" s="97" t="str">
        <f>IF($A225="","",VLOOKUP($A225,'Annex 2 Designated EHV charges'!$A:$O,3,0))</f>
        <v/>
      </c>
      <c r="D225" s="96" t="str">
        <f>IF($A225="","",VLOOKUP($A225,'Annex 2 Designated EHV charges'!$A:$O,7,0))</f>
        <v/>
      </c>
      <c r="E225" s="101" t="str">
        <f>IFERROR(IF(VLOOKUP($A225,'Annex 2 Designated EHV charges'!$A:$O,9,FALSE)=0,"",VLOOKUP($A225,'Annex 2 Designated EHV charges'!$A:$O,9,FALSE)),"")</f>
        <v/>
      </c>
      <c r="F225" s="102" t="str">
        <f>IFERROR(IF(VLOOKUP($A225,'Annex 2 Designated EHV charges'!$A:$O,10,FALSE)=0,"",VLOOKUP($A225,'Annex 2 Designated EHV charges'!$A:$O,10,FALSE)),"")</f>
        <v/>
      </c>
      <c r="G225" s="103" t="str">
        <f>IFERROR(IF(VLOOKUP($A225,'Annex 2 Designated EHV charges'!$A:$O,11,FALSE)=0,"",VLOOKUP($A225,'Annex 2 Designated EHV charges'!$A:$O,11,FALSE)),"")</f>
        <v/>
      </c>
      <c r="H225" s="103" t="str">
        <f>IFERROR(IF(VLOOKUP($A225,'Annex 2 Designated EHV charges'!$A:$O,12,FALSE)=0,"",VLOOKUP($A225,'Annex 2 Designated EHV charges'!$A:$O,12,FALSE)),"")</f>
        <v/>
      </c>
    </row>
    <row r="226" spans="1:8" x14ac:dyDescent="0.2">
      <c r="A226" s="96" t="str">
        <f t="array" ref="A226">IFERROR(INDEX('Annex 2 Designated EHV charges'!$A$11:$A$257, MATCH(0, IF(ISBLANK('Annex 2 Designated EHV charges'!$A$11:$A$257),1, COUNTIF(A$4:$A225, 'Annex 2 Designated EHV charges'!$A$11:$A$257)), 0)),"")</f>
        <v/>
      </c>
      <c r="B226" s="96" t="str">
        <f>IF($A226="","",VLOOKUP($A226,'Annex 2 Designated EHV charges'!$A:$O,2,0))</f>
        <v/>
      </c>
      <c r="C226" s="97" t="str">
        <f>IF($A226="","",VLOOKUP($A226,'Annex 2 Designated EHV charges'!$A:$O,3,0))</f>
        <v/>
      </c>
      <c r="D226" s="96" t="str">
        <f>IF($A226="","",VLOOKUP($A226,'Annex 2 Designated EHV charges'!$A:$O,7,0))</f>
        <v/>
      </c>
      <c r="E226" s="101" t="str">
        <f>IFERROR(IF(VLOOKUP($A226,'Annex 2 Designated EHV charges'!$A:$O,9,FALSE)=0,"",VLOOKUP($A226,'Annex 2 Designated EHV charges'!$A:$O,9,FALSE)),"")</f>
        <v/>
      </c>
      <c r="F226" s="102" t="str">
        <f>IFERROR(IF(VLOOKUP($A226,'Annex 2 Designated EHV charges'!$A:$O,10,FALSE)=0,"",VLOOKUP($A226,'Annex 2 Designated EHV charges'!$A:$O,10,FALSE)),"")</f>
        <v/>
      </c>
      <c r="G226" s="103" t="str">
        <f>IFERROR(IF(VLOOKUP($A226,'Annex 2 Designated EHV charges'!$A:$O,11,FALSE)=0,"",VLOOKUP($A226,'Annex 2 Designated EHV charges'!$A:$O,11,FALSE)),"")</f>
        <v/>
      </c>
      <c r="H226" s="103" t="str">
        <f>IFERROR(IF(VLOOKUP($A226,'Annex 2 Designated EHV charges'!$A:$O,12,FALSE)=0,"",VLOOKUP($A226,'Annex 2 Designated EHV charges'!$A:$O,12,FALSE)),"")</f>
        <v/>
      </c>
    </row>
    <row r="227" spans="1:8" x14ac:dyDescent="0.2">
      <c r="A227" s="96" t="str">
        <f t="array" ref="A227">IFERROR(INDEX('Annex 2 Designated EHV charges'!$A$11:$A$257, MATCH(0, IF(ISBLANK('Annex 2 Designated EHV charges'!$A$11:$A$257),1, COUNTIF(A$4:$A226, 'Annex 2 Designated EHV charges'!$A$11:$A$257)), 0)),"")</f>
        <v/>
      </c>
      <c r="B227" s="96" t="str">
        <f>IF($A227="","",VLOOKUP($A227,'Annex 2 Designated EHV charges'!$A:$O,2,0))</f>
        <v/>
      </c>
      <c r="C227" s="97" t="str">
        <f>IF($A227="","",VLOOKUP($A227,'Annex 2 Designated EHV charges'!$A:$O,3,0))</f>
        <v/>
      </c>
      <c r="D227" s="96" t="str">
        <f>IF($A227="","",VLOOKUP($A227,'Annex 2 Designated EHV charges'!$A:$O,7,0))</f>
        <v/>
      </c>
      <c r="E227" s="101" t="str">
        <f>IFERROR(IF(VLOOKUP($A227,'Annex 2 Designated EHV charges'!$A:$O,9,FALSE)=0,"",VLOOKUP($A227,'Annex 2 Designated EHV charges'!$A:$O,9,FALSE)),"")</f>
        <v/>
      </c>
      <c r="F227" s="102" t="str">
        <f>IFERROR(IF(VLOOKUP($A227,'Annex 2 Designated EHV charges'!$A:$O,10,FALSE)=0,"",VLOOKUP($A227,'Annex 2 Designated EHV charges'!$A:$O,10,FALSE)),"")</f>
        <v/>
      </c>
      <c r="G227" s="103" t="str">
        <f>IFERROR(IF(VLOOKUP($A227,'Annex 2 Designated EHV charges'!$A:$O,11,FALSE)=0,"",VLOOKUP($A227,'Annex 2 Designated EHV charges'!$A:$O,11,FALSE)),"")</f>
        <v/>
      </c>
      <c r="H227" s="103" t="str">
        <f>IFERROR(IF(VLOOKUP($A227,'Annex 2 Designated EHV charges'!$A:$O,12,FALSE)=0,"",VLOOKUP($A227,'Annex 2 Designated EHV charges'!$A:$O,12,FALSE)),"")</f>
        <v/>
      </c>
    </row>
    <row r="228" spans="1:8" x14ac:dyDescent="0.2">
      <c r="A228" s="96" t="str">
        <f t="array" ref="A228">IFERROR(INDEX('Annex 2 Designated EHV charges'!$A$11:$A$257, MATCH(0, IF(ISBLANK('Annex 2 Designated EHV charges'!$A$11:$A$257),1, COUNTIF(A$4:$A227, 'Annex 2 Designated EHV charges'!$A$11:$A$257)), 0)),"")</f>
        <v/>
      </c>
      <c r="B228" s="96" t="str">
        <f>IF($A228="","",VLOOKUP($A228,'Annex 2 Designated EHV charges'!$A:$O,2,0))</f>
        <v/>
      </c>
      <c r="C228" s="97" t="str">
        <f>IF($A228="","",VLOOKUP($A228,'Annex 2 Designated EHV charges'!$A:$O,3,0))</f>
        <v/>
      </c>
      <c r="D228" s="96" t="str">
        <f>IF($A228="","",VLOOKUP($A228,'Annex 2 Designated EHV charges'!$A:$O,7,0))</f>
        <v/>
      </c>
      <c r="E228" s="101" t="str">
        <f>IFERROR(IF(VLOOKUP($A228,'Annex 2 Designated EHV charges'!$A:$O,9,FALSE)=0,"",VLOOKUP($A228,'Annex 2 Designated EHV charges'!$A:$O,9,FALSE)),"")</f>
        <v/>
      </c>
      <c r="F228" s="102" t="str">
        <f>IFERROR(IF(VLOOKUP($A228,'Annex 2 Designated EHV charges'!$A:$O,10,FALSE)=0,"",VLOOKUP($A228,'Annex 2 Designated EHV charges'!$A:$O,10,FALSE)),"")</f>
        <v/>
      </c>
      <c r="G228" s="103" t="str">
        <f>IFERROR(IF(VLOOKUP($A228,'Annex 2 Designated EHV charges'!$A:$O,11,FALSE)=0,"",VLOOKUP($A228,'Annex 2 Designated EHV charges'!$A:$O,11,FALSE)),"")</f>
        <v/>
      </c>
      <c r="H228" s="103" t="str">
        <f>IFERROR(IF(VLOOKUP($A228,'Annex 2 Designated EHV charges'!$A:$O,12,FALSE)=0,"",VLOOKUP($A228,'Annex 2 Designated EHV charges'!$A:$O,12,FALSE)),"")</f>
        <v/>
      </c>
    </row>
    <row r="229" spans="1:8" x14ac:dyDescent="0.2">
      <c r="A229" s="96" t="str">
        <f t="array" ref="A229">IFERROR(INDEX('Annex 2 Designated EHV charges'!$A$11:$A$257, MATCH(0, IF(ISBLANK('Annex 2 Designated EHV charges'!$A$11:$A$257),1, COUNTIF(A$4:$A228, 'Annex 2 Designated EHV charges'!$A$11:$A$257)), 0)),"")</f>
        <v/>
      </c>
      <c r="B229" s="96" t="str">
        <f>IF($A229="","",VLOOKUP($A229,'Annex 2 Designated EHV charges'!$A:$O,2,0))</f>
        <v/>
      </c>
      <c r="C229" s="97" t="str">
        <f>IF($A229="","",VLOOKUP($A229,'Annex 2 Designated EHV charges'!$A:$O,3,0))</f>
        <v/>
      </c>
      <c r="D229" s="96" t="str">
        <f>IF($A229="","",VLOOKUP($A229,'Annex 2 Designated EHV charges'!$A:$O,7,0))</f>
        <v/>
      </c>
      <c r="E229" s="101" t="str">
        <f>IFERROR(IF(VLOOKUP($A229,'Annex 2 Designated EHV charges'!$A:$O,9,FALSE)=0,"",VLOOKUP($A229,'Annex 2 Designated EHV charges'!$A:$O,9,FALSE)),"")</f>
        <v/>
      </c>
      <c r="F229" s="102" t="str">
        <f>IFERROR(IF(VLOOKUP($A229,'Annex 2 Designated EHV charges'!$A:$O,10,FALSE)=0,"",VLOOKUP($A229,'Annex 2 Designated EHV charges'!$A:$O,10,FALSE)),"")</f>
        <v/>
      </c>
      <c r="G229" s="103" t="str">
        <f>IFERROR(IF(VLOOKUP($A229,'Annex 2 Designated EHV charges'!$A:$O,11,FALSE)=0,"",VLOOKUP($A229,'Annex 2 Designated EHV charges'!$A:$O,11,FALSE)),"")</f>
        <v/>
      </c>
      <c r="H229" s="103" t="str">
        <f>IFERROR(IF(VLOOKUP($A229,'Annex 2 Designated EHV charges'!$A:$O,12,FALSE)=0,"",VLOOKUP($A229,'Annex 2 Designated EHV charges'!$A:$O,12,FALSE)),"")</f>
        <v/>
      </c>
    </row>
    <row r="230" spans="1:8" x14ac:dyDescent="0.2">
      <c r="A230" s="96" t="str">
        <f t="array" ref="A230">IFERROR(INDEX('Annex 2 Designated EHV charges'!$A$11:$A$257, MATCH(0, IF(ISBLANK('Annex 2 Designated EHV charges'!$A$11:$A$257),1, COUNTIF(A$4:$A229, 'Annex 2 Designated EHV charges'!$A$11:$A$257)), 0)),"")</f>
        <v/>
      </c>
      <c r="B230" s="96" t="str">
        <f>IF($A230="","",VLOOKUP($A230,'Annex 2 Designated EHV charges'!$A:$O,2,0))</f>
        <v/>
      </c>
      <c r="C230" s="97" t="str">
        <f>IF($A230="","",VLOOKUP($A230,'Annex 2 Designated EHV charges'!$A:$O,3,0))</f>
        <v/>
      </c>
      <c r="D230" s="96" t="str">
        <f>IF($A230="","",VLOOKUP($A230,'Annex 2 Designated EHV charges'!$A:$O,7,0))</f>
        <v/>
      </c>
      <c r="E230" s="101" t="str">
        <f>IFERROR(IF(VLOOKUP($A230,'Annex 2 Designated EHV charges'!$A:$O,9,FALSE)=0,"",VLOOKUP($A230,'Annex 2 Designated EHV charges'!$A:$O,9,FALSE)),"")</f>
        <v/>
      </c>
      <c r="F230" s="102" t="str">
        <f>IFERROR(IF(VLOOKUP($A230,'Annex 2 Designated EHV charges'!$A:$O,10,FALSE)=0,"",VLOOKUP($A230,'Annex 2 Designated EHV charges'!$A:$O,10,FALSE)),"")</f>
        <v/>
      </c>
      <c r="G230" s="103" t="str">
        <f>IFERROR(IF(VLOOKUP($A230,'Annex 2 Designated EHV charges'!$A:$O,11,FALSE)=0,"",VLOOKUP($A230,'Annex 2 Designated EHV charges'!$A:$O,11,FALSE)),"")</f>
        <v/>
      </c>
      <c r="H230" s="103" t="str">
        <f>IFERROR(IF(VLOOKUP($A230,'Annex 2 Designated EHV charges'!$A:$O,12,FALSE)=0,"",VLOOKUP($A230,'Annex 2 Designated EHV charges'!$A:$O,12,FALSE)),"")</f>
        <v/>
      </c>
    </row>
    <row r="231" spans="1:8" x14ac:dyDescent="0.2">
      <c r="A231" s="96" t="str">
        <f t="array" ref="A231">IFERROR(INDEX('Annex 2 Designated EHV charges'!$A$11:$A$257, MATCH(0, IF(ISBLANK('Annex 2 Designated EHV charges'!$A$11:$A$257),1, COUNTIF(A$4:$A230, 'Annex 2 Designated EHV charges'!$A$11:$A$257)), 0)),"")</f>
        <v/>
      </c>
      <c r="B231" s="96" t="str">
        <f>IF($A231="","",VLOOKUP($A231,'Annex 2 Designated EHV charges'!$A:$O,2,0))</f>
        <v/>
      </c>
      <c r="C231" s="97" t="str">
        <f>IF($A231="","",VLOOKUP($A231,'Annex 2 Designated EHV charges'!$A:$O,3,0))</f>
        <v/>
      </c>
      <c r="D231" s="96" t="str">
        <f>IF($A231="","",VLOOKUP($A231,'Annex 2 Designated EHV charges'!$A:$O,7,0))</f>
        <v/>
      </c>
      <c r="E231" s="101" t="str">
        <f>IFERROR(IF(VLOOKUP($A231,'Annex 2 Designated EHV charges'!$A:$O,9,FALSE)=0,"",VLOOKUP($A231,'Annex 2 Designated EHV charges'!$A:$O,9,FALSE)),"")</f>
        <v/>
      </c>
      <c r="F231" s="102" t="str">
        <f>IFERROR(IF(VLOOKUP($A231,'Annex 2 Designated EHV charges'!$A:$O,10,FALSE)=0,"",VLOOKUP($A231,'Annex 2 Designated EHV charges'!$A:$O,10,FALSE)),"")</f>
        <v/>
      </c>
      <c r="G231" s="103" t="str">
        <f>IFERROR(IF(VLOOKUP($A231,'Annex 2 Designated EHV charges'!$A:$O,11,FALSE)=0,"",VLOOKUP($A231,'Annex 2 Designated EHV charges'!$A:$O,11,FALSE)),"")</f>
        <v/>
      </c>
      <c r="H231" s="103" t="str">
        <f>IFERROR(IF(VLOOKUP($A231,'Annex 2 Designated EHV charges'!$A:$O,12,FALSE)=0,"",VLOOKUP($A231,'Annex 2 Designated EHV charges'!$A:$O,12,FALSE)),"")</f>
        <v/>
      </c>
    </row>
    <row r="232" spans="1:8" x14ac:dyDescent="0.2">
      <c r="A232" s="96" t="str">
        <f t="array" ref="A232">IFERROR(INDEX('Annex 2 Designated EHV charges'!$A$11:$A$257, MATCH(0, IF(ISBLANK('Annex 2 Designated EHV charges'!$A$11:$A$257),1, COUNTIF(A$4:$A231, 'Annex 2 Designated EHV charges'!$A$11:$A$257)), 0)),"")</f>
        <v/>
      </c>
      <c r="B232" s="96" t="str">
        <f>IF($A232="","",VLOOKUP($A232,'Annex 2 Designated EHV charges'!$A:$O,2,0))</f>
        <v/>
      </c>
      <c r="C232" s="97" t="str">
        <f>IF($A232="","",VLOOKUP($A232,'Annex 2 Designated EHV charges'!$A:$O,3,0))</f>
        <v/>
      </c>
      <c r="D232" s="96" t="str">
        <f>IF($A232="","",VLOOKUP($A232,'Annex 2 Designated EHV charges'!$A:$O,7,0))</f>
        <v/>
      </c>
      <c r="E232" s="101" t="str">
        <f>IFERROR(IF(VLOOKUP($A232,'Annex 2 Designated EHV charges'!$A:$O,9,FALSE)=0,"",VLOOKUP($A232,'Annex 2 Designated EHV charges'!$A:$O,9,FALSE)),"")</f>
        <v/>
      </c>
      <c r="F232" s="102" t="str">
        <f>IFERROR(IF(VLOOKUP($A232,'Annex 2 Designated EHV charges'!$A:$O,10,FALSE)=0,"",VLOOKUP($A232,'Annex 2 Designated EHV charges'!$A:$O,10,FALSE)),"")</f>
        <v/>
      </c>
      <c r="G232" s="103" t="str">
        <f>IFERROR(IF(VLOOKUP($A232,'Annex 2 Designated EHV charges'!$A:$O,11,FALSE)=0,"",VLOOKUP($A232,'Annex 2 Designated EHV charges'!$A:$O,11,FALSE)),"")</f>
        <v/>
      </c>
      <c r="H232" s="103" t="str">
        <f>IFERROR(IF(VLOOKUP($A232,'Annex 2 Designated EHV charges'!$A:$O,12,FALSE)=0,"",VLOOKUP($A232,'Annex 2 Designated EHV charges'!$A:$O,12,FALSE)),"")</f>
        <v/>
      </c>
    </row>
    <row r="233" spans="1:8" x14ac:dyDescent="0.2">
      <c r="A233" s="96" t="str">
        <f t="array" ref="A233">IFERROR(INDEX('Annex 2 Designated EHV charges'!$A$11:$A$257, MATCH(0, IF(ISBLANK('Annex 2 Designated EHV charges'!$A$11:$A$257),1, COUNTIF(A$4:$A232, 'Annex 2 Designated EHV charges'!$A$11:$A$257)), 0)),"")</f>
        <v/>
      </c>
      <c r="B233" s="96" t="str">
        <f>IF($A233="","",VLOOKUP($A233,'Annex 2 Designated EHV charges'!$A:$O,2,0))</f>
        <v/>
      </c>
      <c r="C233" s="97" t="str">
        <f>IF($A233="","",VLOOKUP($A233,'Annex 2 Designated EHV charges'!$A:$O,3,0))</f>
        <v/>
      </c>
      <c r="D233" s="96" t="str">
        <f>IF($A233="","",VLOOKUP($A233,'Annex 2 Designated EHV charges'!$A:$O,7,0))</f>
        <v/>
      </c>
      <c r="E233" s="101" t="str">
        <f>IFERROR(IF(VLOOKUP($A233,'Annex 2 Designated EHV charges'!$A:$O,9,FALSE)=0,"",VLOOKUP($A233,'Annex 2 Designated EHV charges'!$A:$O,9,FALSE)),"")</f>
        <v/>
      </c>
      <c r="F233" s="102" t="str">
        <f>IFERROR(IF(VLOOKUP($A233,'Annex 2 Designated EHV charges'!$A:$O,10,FALSE)=0,"",VLOOKUP($A233,'Annex 2 Designated EHV charges'!$A:$O,10,FALSE)),"")</f>
        <v/>
      </c>
      <c r="G233" s="103" t="str">
        <f>IFERROR(IF(VLOOKUP($A233,'Annex 2 Designated EHV charges'!$A:$O,11,FALSE)=0,"",VLOOKUP($A233,'Annex 2 Designated EHV charges'!$A:$O,11,FALSE)),"")</f>
        <v/>
      </c>
      <c r="H233" s="103" t="str">
        <f>IFERROR(IF(VLOOKUP($A233,'Annex 2 Designated EHV charges'!$A:$O,12,FALSE)=0,"",VLOOKUP($A233,'Annex 2 Designated EHV charges'!$A:$O,12,FALSE)),"")</f>
        <v/>
      </c>
    </row>
    <row r="234" spans="1:8" x14ac:dyDescent="0.2">
      <c r="A234" s="96" t="str">
        <f t="array" ref="A234">IFERROR(INDEX('Annex 2 Designated EHV charges'!$A$11:$A$257, MATCH(0, IF(ISBLANK('Annex 2 Designated EHV charges'!$A$11:$A$257),1, COUNTIF(A$4:$A233, 'Annex 2 Designated EHV charges'!$A$11:$A$257)), 0)),"")</f>
        <v/>
      </c>
      <c r="B234" s="96" t="str">
        <f>IF($A234="","",VLOOKUP($A234,'Annex 2 Designated EHV charges'!$A:$O,2,0))</f>
        <v/>
      </c>
      <c r="C234" s="97" t="str">
        <f>IF($A234="","",VLOOKUP($A234,'Annex 2 Designated EHV charges'!$A:$O,3,0))</f>
        <v/>
      </c>
      <c r="D234" s="96" t="str">
        <f>IF($A234="","",VLOOKUP($A234,'Annex 2 Designated EHV charges'!$A:$O,7,0))</f>
        <v/>
      </c>
      <c r="E234" s="101" t="str">
        <f>IFERROR(IF(VLOOKUP($A234,'Annex 2 Designated EHV charges'!$A:$O,9,FALSE)=0,"",VLOOKUP($A234,'Annex 2 Designated EHV charges'!$A:$O,9,FALSE)),"")</f>
        <v/>
      </c>
      <c r="F234" s="102" t="str">
        <f>IFERROR(IF(VLOOKUP($A234,'Annex 2 Designated EHV charges'!$A:$O,10,FALSE)=0,"",VLOOKUP($A234,'Annex 2 Designated EHV charges'!$A:$O,10,FALSE)),"")</f>
        <v/>
      </c>
      <c r="G234" s="103" t="str">
        <f>IFERROR(IF(VLOOKUP($A234,'Annex 2 Designated EHV charges'!$A:$O,11,FALSE)=0,"",VLOOKUP($A234,'Annex 2 Designated EHV charges'!$A:$O,11,FALSE)),"")</f>
        <v/>
      </c>
      <c r="H234" s="103" t="str">
        <f>IFERROR(IF(VLOOKUP($A234,'Annex 2 Designated EHV charges'!$A:$O,12,FALSE)=0,"",VLOOKUP($A234,'Annex 2 Designated EHV charges'!$A:$O,12,FALSE)),"")</f>
        <v/>
      </c>
    </row>
    <row r="235" spans="1:8" x14ac:dyDescent="0.2">
      <c r="A235" s="96" t="str">
        <f t="array" ref="A235">IFERROR(INDEX('Annex 2 Designated EHV charges'!$A$11:$A$257, MATCH(0, IF(ISBLANK('Annex 2 Designated EHV charges'!$A$11:$A$257),1, COUNTIF(A$4:$A234, 'Annex 2 Designated EHV charges'!$A$11:$A$257)), 0)),"")</f>
        <v/>
      </c>
      <c r="B235" s="96" t="str">
        <f>IF($A235="","",VLOOKUP($A235,'Annex 2 Designated EHV charges'!$A:$O,2,0))</f>
        <v/>
      </c>
      <c r="C235" s="97" t="str">
        <f>IF($A235="","",VLOOKUP($A235,'Annex 2 Designated EHV charges'!$A:$O,3,0))</f>
        <v/>
      </c>
      <c r="D235" s="96" t="str">
        <f>IF($A235="","",VLOOKUP($A235,'Annex 2 Designated EHV charges'!$A:$O,7,0))</f>
        <v/>
      </c>
      <c r="E235" s="101" t="str">
        <f>IFERROR(IF(VLOOKUP($A235,'Annex 2 Designated EHV charges'!$A:$O,9,FALSE)=0,"",VLOOKUP($A235,'Annex 2 Designated EHV charges'!$A:$O,9,FALSE)),"")</f>
        <v/>
      </c>
      <c r="F235" s="102" t="str">
        <f>IFERROR(IF(VLOOKUP($A235,'Annex 2 Designated EHV charges'!$A:$O,10,FALSE)=0,"",VLOOKUP($A235,'Annex 2 Designated EHV charges'!$A:$O,10,FALSE)),"")</f>
        <v/>
      </c>
      <c r="G235" s="103" t="str">
        <f>IFERROR(IF(VLOOKUP($A235,'Annex 2 Designated EHV charges'!$A:$O,11,FALSE)=0,"",VLOOKUP($A235,'Annex 2 Designated EHV charges'!$A:$O,11,FALSE)),"")</f>
        <v/>
      </c>
      <c r="H235" s="103" t="str">
        <f>IFERROR(IF(VLOOKUP($A235,'Annex 2 Designated EHV charges'!$A:$O,12,FALSE)=0,"",VLOOKUP($A235,'Annex 2 Designated EHV charges'!$A:$O,12,FALSE)),"")</f>
        <v/>
      </c>
    </row>
    <row r="236" spans="1:8" x14ac:dyDescent="0.2">
      <c r="A236" s="96" t="str">
        <f t="array" ref="A236">IFERROR(INDEX('Annex 2 Designated EHV charges'!$A$11:$A$257, MATCH(0, IF(ISBLANK('Annex 2 Designated EHV charges'!$A$11:$A$257),1, COUNTIF(A$4:$A235, 'Annex 2 Designated EHV charges'!$A$11:$A$257)), 0)),"")</f>
        <v/>
      </c>
      <c r="B236" s="96" t="str">
        <f>IF($A236="","",VLOOKUP($A236,'Annex 2 Designated EHV charges'!$A:$O,2,0))</f>
        <v/>
      </c>
      <c r="C236" s="97" t="str">
        <f>IF($A236="","",VLOOKUP($A236,'Annex 2 Designated EHV charges'!$A:$O,3,0))</f>
        <v/>
      </c>
      <c r="D236" s="96" t="str">
        <f>IF($A236="","",VLOOKUP($A236,'Annex 2 Designated EHV charges'!$A:$O,7,0))</f>
        <v/>
      </c>
      <c r="E236" s="101" t="str">
        <f>IFERROR(IF(VLOOKUP($A236,'Annex 2 Designated EHV charges'!$A:$O,9,FALSE)=0,"",VLOOKUP($A236,'Annex 2 Designated EHV charges'!$A:$O,9,FALSE)),"")</f>
        <v/>
      </c>
      <c r="F236" s="102" t="str">
        <f>IFERROR(IF(VLOOKUP($A236,'Annex 2 Designated EHV charges'!$A:$O,10,FALSE)=0,"",VLOOKUP($A236,'Annex 2 Designated EHV charges'!$A:$O,10,FALSE)),"")</f>
        <v/>
      </c>
      <c r="G236" s="103" t="str">
        <f>IFERROR(IF(VLOOKUP($A236,'Annex 2 Designated EHV charges'!$A:$O,11,FALSE)=0,"",VLOOKUP($A236,'Annex 2 Designated EHV charges'!$A:$O,11,FALSE)),"")</f>
        <v/>
      </c>
      <c r="H236" s="103" t="str">
        <f>IFERROR(IF(VLOOKUP($A236,'Annex 2 Designated EHV charges'!$A:$O,12,FALSE)=0,"",VLOOKUP($A236,'Annex 2 Designated EHV charges'!$A:$O,12,FALSE)),"")</f>
        <v/>
      </c>
    </row>
    <row r="237" spans="1:8" x14ac:dyDescent="0.2">
      <c r="A237" s="96" t="str">
        <f t="array" ref="A237">IFERROR(INDEX('Annex 2 Designated EHV charges'!$A$11:$A$257, MATCH(0, IF(ISBLANK('Annex 2 Designated EHV charges'!$A$11:$A$257),1, COUNTIF(A$4:$A236, 'Annex 2 Designated EHV charges'!$A$11:$A$257)), 0)),"")</f>
        <v/>
      </c>
      <c r="B237" s="96" t="str">
        <f>IF($A237="","",VLOOKUP($A237,'Annex 2 Designated EHV charges'!$A:$O,2,0))</f>
        <v/>
      </c>
      <c r="C237" s="97" t="str">
        <f>IF($A237="","",VLOOKUP($A237,'Annex 2 Designated EHV charges'!$A:$O,3,0))</f>
        <v/>
      </c>
      <c r="D237" s="96" t="str">
        <f>IF($A237="","",VLOOKUP($A237,'Annex 2 Designated EHV charges'!$A:$O,7,0))</f>
        <v/>
      </c>
      <c r="E237" s="101" t="str">
        <f>IFERROR(IF(VLOOKUP($A237,'Annex 2 Designated EHV charges'!$A:$O,9,FALSE)=0,"",VLOOKUP($A237,'Annex 2 Designated EHV charges'!$A:$O,9,FALSE)),"")</f>
        <v/>
      </c>
      <c r="F237" s="102" t="str">
        <f>IFERROR(IF(VLOOKUP($A237,'Annex 2 Designated EHV charges'!$A:$O,10,FALSE)=0,"",VLOOKUP($A237,'Annex 2 Designated EHV charges'!$A:$O,10,FALSE)),"")</f>
        <v/>
      </c>
      <c r="G237" s="103" t="str">
        <f>IFERROR(IF(VLOOKUP($A237,'Annex 2 Designated EHV charges'!$A:$O,11,FALSE)=0,"",VLOOKUP($A237,'Annex 2 Designated EHV charges'!$A:$O,11,FALSE)),"")</f>
        <v/>
      </c>
      <c r="H237" s="103" t="str">
        <f>IFERROR(IF(VLOOKUP($A237,'Annex 2 Designated EHV charges'!$A:$O,12,FALSE)=0,"",VLOOKUP($A237,'Annex 2 Designated EHV charges'!$A:$O,12,FALSE)),"")</f>
        <v/>
      </c>
    </row>
    <row r="238" spans="1:8" x14ac:dyDescent="0.2">
      <c r="A238" s="96" t="str">
        <f t="array" ref="A238">IFERROR(INDEX('Annex 2 Designated EHV charges'!$A$11:$A$257, MATCH(0, IF(ISBLANK('Annex 2 Designated EHV charges'!$A$11:$A$257),1, COUNTIF(A$4:$A237, 'Annex 2 Designated EHV charges'!$A$11:$A$257)), 0)),"")</f>
        <v/>
      </c>
      <c r="B238" s="96" t="str">
        <f>IF($A238="","",VLOOKUP($A238,'Annex 2 Designated EHV charges'!$A:$O,2,0))</f>
        <v/>
      </c>
      <c r="C238" s="97" t="str">
        <f>IF($A238="","",VLOOKUP($A238,'Annex 2 Designated EHV charges'!$A:$O,3,0))</f>
        <v/>
      </c>
      <c r="D238" s="96" t="str">
        <f>IF($A238="","",VLOOKUP($A238,'Annex 2 Designated EHV charges'!$A:$O,7,0))</f>
        <v/>
      </c>
      <c r="E238" s="101" t="str">
        <f>IFERROR(IF(VLOOKUP($A238,'Annex 2 Designated EHV charges'!$A:$O,9,FALSE)=0,"",VLOOKUP($A238,'Annex 2 Designated EHV charges'!$A:$O,9,FALSE)),"")</f>
        <v/>
      </c>
      <c r="F238" s="102" t="str">
        <f>IFERROR(IF(VLOOKUP($A238,'Annex 2 Designated EHV charges'!$A:$O,10,FALSE)=0,"",VLOOKUP($A238,'Annex 2 Designated EHV charges'!$A:$O,10,FALSE)),"")</f>
        <v/>
      </c>
      <c r="G238" s="103" t="str">
        <f>IFERROR(IF(VLOOKUP($A238,'Annex 2 Designated EHV charges'!$A:$O,11,FALSE)=0,"",VLOOKUP($A238,'Annex 2 Designated EHV charges'!$A:$O,11,FALSE)),"")</f>
        <v/>
      </c>
      <c r="H238" s="103" t="str">
        <f>IFERROR(IF(VLOOKUP($A238,'Annex 2 Designated EHV charges'!$A:$O,12,FALSE)=0,"",VLOOKUP($A238,'Annex 2 Designated EHV charges'!$A:$O,12,FALSE)),"")</f>
        <v/>
      </c>
    </row>
    <row r="239" spans="1:8" x14ac:dyDescent="0.2">
      <c r="A239" s="96" t="str">
        <f t="array" ref="A239">IFERROR(INDEX('Annex 2 Designated EHV charges'!$A$11:$A$257, MATCH(0, IF(ISBLANK('Annex 2 Designated EHV charges'!$A$11:$A$257),1, COUNTIF(A$4:$A238, 'Annex 2 Designated EHV charges'!$A$11:$A$257)), 0)),"")</f>
        <v/>
      </c>
      <c r="B239" s="96" t="str">
        <f>IF($A239="","",VLOOKUP($A239,'Annex 2 Designated EHV charges'!$A:$O,2,0))</f>
        <v/>
      </c>
      <c r="C239" s="97" t="str">
        <f>IF($A239="","",VLOOKUP($A239,'Annex 2 Designated EHV charges'!$A:$O,3,0))</f>
        <v/>
      </c>
      <c r="D239" s="96" t="str">
        <f>IF($A239="","",VLOOKUP($A239,'Annex 2 Designated EHV charges'!$A:$O,7,0))</f>
        <v/>
      </c>
      <c r="E239" s="101" t="str">
        <f>IFERROR(IF(VLOOKUP($A239,'Annex 2 Designated EHV charges'!$A:$O,9,FALSE)=0,"",VLOOKUP($A239,'Annex 2 Designated EHV charges'!$A:$O,9,FALSE)),"")</f>
        <v/>
      </c>
      <c r="F239" s="102" t="str">
        <f>IFERROR(IF(VLOOKUP($A239,'Annex 2 Designated EHV charges'!$A:$O,10,FALSE)=0,"",VLOOKUP($A239,'Annex 2 Designated EHV charges'!$A:$O,10,FALSE)),"")</f>
        <v/>
      </c>
      <c r="G239" s="103" t="str">
        <f>IFERROR(IF(VLOOKUP($A239,'Annex 2 Designated EHV charges'!$A:$O,11,FALSE)=0,"",VLOOKUP($A239,'Annex 2 Designated EHV charges'!$A:$O,11,FALSE)),"")</f>
        <v/>
      </c>
      <c r="H239" s="103" t="str">
        <f>IFERROR(IF(VLOOKUP($A239,'Annex 2 Designated EHV charges'!$A:$O,12,FALSE)=0,"",VLOOKUP($A239,'Annex 2 Designated EHV charges'!$A:$O,12,FALSE)),"")</f>
        <v/>
      </c>
    </row>
    <row r="240" spans="1:8" x14ac:dyDescent="0.2">
      <c r="A240" s="96" t="str">
        <f t="array" ref="A240">IFERROR(INDEX('Annex 2 Designated EHV charges'!$A$11:$A$257, MATCH(0, IF(ISBLANK('Annex 2 Designated EHV charges'!$A$11:$A$257),1, COUNTIF(A$4:$A239, 'Annex 2 Designated EHV charges'!$A$11:$A$257)), 0)),"")</f>
        <v/>
      </c>
      <c r="B240" s="96" t="str">
        <f>IF($A240="","",VLOOKUP($A240,'Annex 2 Designated EHV charges'!$A:$O,2,0))</f>
        <v/>
      </c>
      <c r="C240" s="97" t="str">
        <f>IF($A240="","",VLOOKUP($A240,'Annex 2 Designated EHV charges'!$A:$O,3,0))</f>
        <v/>
      </c>
      <c r="D240" s="96" t="str">
        <f>IF($A240="","",VLOOKUP($A240,'Annex 2 Designated EHV charges'!$A:$O,7,0))</f>
        <v/>
      </c>
      <c r="E240" s="101" t="str">
        <f>IFERROR(IF(VLOOKUP($A240,'Annex 2 Designated EHV charges'!$A:$O,9,FALSE)=0,"",VLOOKUP($A240,'Annex 2 Designated EHV charges'!$A:$O,9,FALSE)),"")</f>
        <v/>
      </c>
      <c r="F240" s="102" t="str">
        <f>IFERROR(IF(VLOOKUP($A240,'Annex 2 Designated EHV charges'!$A:$O,10,FALSE)=0,"",VLOOKUP($A240,'Annex 2 Designated EHV charges'!$A:$O,10,FALSE)),"")</f>
        <v/>
      </c>
      <c r="G240" s="103" t="str">
        <f>IFERROR(IF(VLOOKUP($A240,'Annex 2 Designated EHV charges'!$A:$O,11,FALSE)=0,"",VLOOKUP($A240,'Annex 2 Designated EHV charges'!$A:$O,11,FALSE)),"")</f>
        <v/>
      </c>
      <c r="H240" s="103" t="str">
        <f>IFERROR(IF(VLOOKUP($A240,'Annex 2 Designated EHV charges'!$A:$O,12,FALSE)=0,"",VLOOKUP($A240,'Annex 2 Designated EHV charges'!$A:$O,12,FALSE)),"")</f>
        <v/>
      </c>
    </row>
    <row r="241" spans="1:8" x14ac:dyDescent="0.2">
      <c r="A241" s="96" t="str">
        <f t="array" ref="A241">IFERROR(INDEX('Annex 2 Designated EHV charges'!$A$11:$A$257, MATCH(0, IF(ISBLANK('Annex 2 Designated EHV charges'!$A$11:$A$257),1, COUNTIF(A$4:$A240, 'Annex 2 Designated EHV charges'!$A$11:$A$257)), 0)),"")</f>
        <v/>
      </c>
      <c r="B241" s="96" t="str">
        <f>IF($A241="","",VLOOKUP($A241,'Annex 2 Designated EHV charges'!$A:$O,2,0))</f>
        <v/>
      </c>
      <c r="C241" s="97" t="str">
        <f>IF($A241="","",VLOOKUP($A241,'Annex 2 Designated EHV charges'!$A:$O,3,0))</f>
        <v/>
      </c>
      <c r="D241" s="96" t="str">
        <f>IF($A241="","",VLOOKUP($A241,'Annex 2 Designated EHV charges'!$A:$O,7,0))</f>
        <v/>
      </c>
      <c r="E241" s="101" t="str">
        <f>IFERROR(IF(VLOOKUP($A241,'Annex 2 Designated EHV charges'!$A:$O,9,FALSE)=0,"",VLOOKUP($A241,'Annex 2 Designated EHV charges'!$A:$O,9,FALSE)),"")</f>
        <v/>
      </c>
      <c r="F241" s="102" t="str">
        <f>IFERROR(IF(VLOOKUP($A241,'Annex 2 Designated EHV charges'!$A:$O,10,FALSE)=0,"",VLOOKUP($A241,'Annex 2 Designated EHV charges'!$A:$O,10,FALSE)),"")</f>
        <v/>
      </c>
      <c r="G241" s="103" t="str">
        <f>IFERROR(IF(VLOOKUP($A241,'Annex 2 Designated EHV charges'!$A:$O,11,FALSE)=0,"",VLOOKUP($A241,'Annex 2 Designated EHV charges'!$A:$O,11,FALSE)),"")</f>
        <v/>
      </c>
      <c r="H241" s="103" t="str">
        <f>IFERROR(IF(VLOOKUP($A241,'Annex 2 Designated EHV charges'!$A:$O,12,FALSE)=0,"",VLOOKUP($A241,'Annex 2 Designated EHV charges'!$A:$O,12,FALSE)),"")</f>
        <v/>
      </c>
    </row>
    <row r="242" spans="1:8" x14ac:dyDescent="0.2">
      <c r="A242" s="96" t="str">
        <f t="array" ref="A242">IFERROR(INDEX('Annex 2 Designated EHV charges'!$A$11:$A$257, MATCH(0, IF(ISBLANK('Annex 2 Designated EHV charges'!$A$11:$A$257),1, COUNTIF(A$4:$A241, 'Annex 2 Designated EHV charges'!$A$11:$A$257)), 0)),"")</f>
        <v/>
      </c>
      <c r="B242" s="96" t="str">
        <f>IF($A242="","",VLOOKUP($A242,'Annex 2 Designated EHV charges'!$A:$O,2,0))</f>
        <v/>
      </c>
      <c r="C242" s="97" t="str">
        <f>IF($A242="","",VLOOKUP($A242,'Annex 2 Designated EHV charges'!$A:$O,3,0))</f>
        <v/>
      </c>
      <c r="D242" s="96" t="str">
        <f>IF($A242="","",VLOOKUP($A242,'Annex 2 Designated EHV charges'!$A:$O,7,0))</f>
        <v/>
      </c>
      <c r="E242" s="101" t="str">
        <f>IFERROR(IF(VLOOKUP($A242,'Annex 2 Designated EHV charges'!$A:$O,9,FALSE)=0,"",VLOOKUP($A242,'Annex 2 Designated EHV charges'!$A:$O,9,FALSE)),"")</f>
        <v/>
      </c>
      <c r="F242" s="102" t="str">
        <f>IFERROR(IF(VLOOKUP($A242,'Annex 2 Designated EHV charges'!$A:$O,10,FALSE)=0,"",VLOOKUP($A242,'Annex 2 Designated EHV charges'!$A:$O,10,FALSE)),"")</f>
        <v/>
      </c>
      <c r="G242" s="103" t="str">
        <f>IFERROR(IF(VLOOKUP($A242,'Annex 2 Designated EHV charges'!$A:$O,11,FALSE)=0,"",VLOOKUP($A242,'Annex 2 Designated EHV charges'!$A:$O,11,FALSE)),"")</f>
        <v/>
      </c>
      <c r="H242" s="103" t="str">
        <f>IFERROR(IF(VLOOKUP($A242,'Annex 2 Designated EHV charges'!$A:$O,12,FALSE)=0,"",VLOOKUP($A242,'Annex 2 Designated EHV charges'!$A:$O,12,FALSE)),"")</f>
        <v/>
      </c>
    </row>
    <row r="243" spans="1:8" x14ac:dyDescent="0.2">
      <c r="A243" s="96" t="str">
        <f t="array" ref="A243">IFERROR(INDEX('Annex 2 Designated EHV charges'!$A$11:$A$257, MATCH(0, IF(ISBLANK('Annex 2 Designated EHV charges'!$A$11:$A$257),1, COUNTIF(A$4:$A242, 'Annex 2 Designated EHV charges'!$A$11:$A$257)), 0)),"")</f>
        <v/>
      </c>
      <c r="B243" s="96" t="str">
        <f>IF($A243="","",VLOOKUP($A243,'Annex 2 Designated EHV charges'!$A:$O,2,0))</f>
        <v/>
      </c>
      <c r="C243" s="97" t="str">
        <f>IF($A243="","",VLOOKUP($A243,'Annex 2 Designated EHV charges'!$A:$O,3,0))</f>
        <v/>
      </c>
      <c r="D243" s="96" t="str">
        <f>IF($A243="","",VLOOKUP($A243,'Annex 2 Designated EHV charges'!$A:$O,7,0))</f>
        <v/>
      </c>
      <c r="E243" s="101" t="str">
        <f>IFERROR(IF(VLOOKUP($A243,'Annex 2 Designated EHV charges'!$A:$O,9,FALSE)=0,"",VLOOKUP($A243,'Annex 2 Designated EHV charges'!$A:$O,9,FALSE)),"")</f>
        <v/>
      </c>
      <c r="F243" s="102" t="str">
        <f>IFERROR(IF(VLOOKUP($A243,'Annex 2 Designated EHV charges'!$A:$O,10,FALSE)=0,"",VLOOKUP($A243,'Annex 2 Designated EHV charges'!$A:$O,10,FALSE)),"")</f>
        <v/>
      </c>
      <c r="G243" s="103" t="str">
        <f>IFERROR(IF(VLOOKUP($A243,'Annex 2 Designated EHV charges'!$A:$O,11,FALSE)=0,"",VLOOKUP($A243,'Annex 2 Designated EHV charges'!$A:$O,11,FALSE)),"")</f>
        <v/>
      </c>
      <c r="H243" s="103" t="str">
        <f>IFERROR(IF(VLOOKUP($A243,'Annex 2 Designated EHV charges'!$A:$O,12,FALSE)=0,"",VLOOKUP($A243,'Annex 2 Designated EHV charges'!$A:$O,12,FALSE)),"")</f>
        <v/>
      </c>
    </row>
    <row r="244" spans="1:8" x14ac:dyDescent="0.2">
      <c r="A244" s="96" t="str">
        <f t="array" ref="A244">IFERROR(INDEX('Annex 2 Designated EHV charges'!$A$11:$A$257, MATCH(0, IF(ISBLANK('Annex 2 Designated EHV charges'!$A$11:$A$257),1, COUNTIF(A$4:$A243, 'Annex 2 Designated EHV charges'!$A$11:$A$257)), 0)),"")</f>
        <v/>
      </c>
      <c r="B244" s="96" t="str">
        <f>IF($A244="","",VLOOKUP($A244,'Annex 2 Designated EHV charges'!$A:$O,2,0))</f>
        <v/>
      </c>
      <c r="C244" s="97" t="str">
        <f>IF($A244="","",VLOOKUP($A244,'Annex 2 Designated EHV charges'!$A:$O,3,0))</f>
        <v/>
      </c>
      <c r="D244" s="96" t="str">
        <f>IF($A244="","",VLOOKUP($A244,'Annex 2 Designated EHV charges'!$A:$O,7,0))</f>
        <v/>
      </c>
      <c r="E244" s="101" t="str">
        <f>IFERROR(IF(VLOOKUP($A244,'Annex 2 Designated EHV charges'!$A:$O,9,FALSE)=0,"",VLOOKUP($A244,'Annex 2 Designated EHV charges'!$A:$O,9,FALSE)),"")</f>
        <v/>
      </c>
      <c r="F244" s="102" t="str">
        <f>IFERROR(IF(VLOOKUP($A244,'Annex 2 Designated EHV charges'!$A:$O,10,FALSE)=0,"",VLOOKUP($A244,'Annex 2 Designated EHV charges'!$A:$O,10,FALSE)),"")</f>
        <v/>
      </c>
      <c r="G244" s="103" t="str">
        <f>IFERROR(IF(VLOOKUP($A244,'Annex 2 Designated EHV charges'!$A:$O,11,FALSE)=0,"",VLOOKUP($A244,'Annex 2 Designated EHV charges'!$A:$O,11,FALSE)),"")</f>
        <v/>
      </c>
      <c r="H244" s="103" t="str">
        <f>IFERROR(IF(VLOOKUP($A244,'Annex 2 Designated EHV charges'!$A:$O,12,FALSE)=0,"",VLOOKUP($A244,'Annex 2 Designated EHV charges'!$A:$O,12,FALSE)),"")</f>
        <v/>
      </c>
    </row>
    <row r="245" spans="1:8" x14ac:dyDescent="0.2">
      <c r="A245" s="96" t="str">
        <f t="array" ref="A245">IFERROR(INDEX('Annex 2 Designated EHV charges'!$A$11:$A$257, MATCH(0, IF(ISBLANK('Annex 2 Designated EHV charges'!$A$11:$A$257),1, COUNTIF(A$4:$A244, 'Annex 2 Designated EHV charges'!$A$11:$A$257)), 0)),"")</f>
        <v/>
      </c>
      <c r="B245" s="96" t="str">
        <f>IF($A245="","",VLOOKUP($A245,'Annex 2 Designated EHV charges'!$A:$O,2,0))</f>
        <v/>
      </c>
      <c r="C245" s="97" t="str">
        <f>IF($A245="","",VLOOKUP($A245,'Annex 2 Designated EHV charges'!$A:$O,3,0))</f>
        <v/>
      </c>
      <c r="D245" s="96" t="str">
        <f>IF($A245="","",VLOOKUP($A245,'Annex 2 Designated EHV charges'!$A:$O,7,0))</f>
        <v/>
      </c>
      <c r="E245" s="101" t="str">
        <f>IFERROR(IF(VLOOKUP($A245,'Annex 2 Designated EHV charges'!$A:$O,9,FALSE)=0,"",VLOOKUP($A245,'Annex 2 Designated EHV charges'!$A:$O,9,FALSE)),"")</f>
        <v/>
      </c>
      <c r="F245" s="102" t="str">
        <f>IFERROR(IF(VLOOKUP($A245,'Annex 2 Designated EHV charges'!$A:$O,10,FALSE)=0,"",VLOOKUP($A245,'Annex 2 Designated EHV charges'!$A:$O,10,FALSE)),"")</f>
        <v/>
      </c>
      <c r="G245" s="103" t="str">
        <f>IFERROR(IF(VLOOKUP($A245,'Annex 2 Designated EHV charges'!$A:$O,11,FALSE)=0,"",VLOOKUP($A245,'Annex 2 Designated EHV charges'!$A:$O,11,FALSE)),"")</f>
        <v/>
      </c>
      <c r="H245" s="103" t="str">
        <f>IFERROR(IF(VLOOKUP($A245,'Annex 2 Designated EHV charges'!$A:$O,12,FALSE)=0,"",VLOOKUP($A245,'Annex 2 Designated EHV charges'!$A:$O,12,FALSE)),"")</f>
        <v/>
      </c>
    </row>
    <row r="246" spans="1:8" x14ac:dyDescent="0.2">
      <c r="A246" s="96" t="str">
        <f t="array" ref="A246">IFERROR(INDEX('Annex 2 Designated EHV charges'!$A$11:$A$257, MATCH(0, IF(ISBLANK('Annex 2 Designated EHV charges'!$A$11:$A$257),1, COUNTIF(A$4:$A245, 'Annex 2 Designated EHV charges'!$A$11:$A$257)), 0)),"")</f>
        <v/>
      </c>
      <c r="B246" s="96" t="str">
        <f>IF($A246="","",VLOOKUP($A246,'Annex 2 Designated EHV charges'!$A:$O,2,0))</f>
        <v/>
      </c>
      <c r="C246" s="97" t="str">
        <f>IF($A246="","",VLOOKUP($A246,'Annex 2 Designated EHV charges'!$A:$O,3,0))</f>
        <v/>
      </c>
      <c r="D246" s="96" t="str">
        <f>IF($A246="","",VLOOKUP($A246,'Annex 2 Designated EHV charges'!$A:$O,7,0))</f>
        <v/>
      </c>
      <c r="E246" s="101" t="str">
        <f>IFERROR(IF(VLOOKUP($A246,'Annex 2 Designated EHV charges'!$A:$O,9,FALSE)=0,"",VLOOKUP($A246,'Annex 2 Designated EHV charges'!$A:$O,9,FALSE)),"")</f>
        <v/>
      </c>
      <c r="F246" s="102" t="str">
        <f>IFERROR(IF(VLOOKUP($A246,'Annex 2 Designated EHV charges'!$A:$O,10,FALSE)=0,"",VLOOKUP($A246,'Annex 2 Designated EHV charges'!$A:$O,10,FALSE)),"")</f>
        <v/>
      </c>
      <c r="G246" s="103" t="str">
        <f>IFERROR(IF(VLOOKUP($A246,'Annex 2 Designated EHV charges'!$A:$O,11,FALSE)=0,"",VLOOKUP($A246,'Annex 2 Designated EHV charges'!$A:$O,11,FALSE)),"")</f>
        <v/>
      </c>
      <c r="H246" s="103" t="str">
        <f>IFERROR(IF(VLOOKUP($A246,'Annex 2 Designated EHV charges'!$A:$O,12,FALSE)=0,"",VLOOKUP($A246,'Annex 2 Designated EHV charges'!$A:$O,12,FALSE)),"")</f>
        <v/>
      </c>
    </row>
    <row r="247" spans="1:8" x14ac:dyDescent="0.2">
      <c r="A247" s="96" t="str">
        <f t="array" ref="A247">IFERROR(INDEX('Annex 2 Designated EHV charges'!$A$11:$A$257, MATCH(0, IF(ISBLANK('Annex 2 Designated EHV charges'!$A$11:$A$257),1, COUNTIF(A$4:$A246, 'Annex 2 Designated EHV charges'!$A$11:$A$257)), 0)),"")</f>
        <v/>
      </c>
      <c r="B247" s="96" t="str">
        <f>IF($A247="","",VLOOKUP($A247,'Annex 2 Designated EHV charges'!$A:$O,2,0))</f>
        <v/>
      </c>
      <c r="C247" s="97" t="str">
        <f>IF($A247="","",VLOOKUP($A247,'Annex 2 Designated EHV charges'!$A:$O,3,0))</f>
        <v/>
      </c>
      <c r="D247" s="96" t="str">
        <f>IF($A247="","",VLOOKUP($A247,'Annex 2 Designated EHV charges'!$A:$O,7,0))</f>
        <v/>
      </c>
      <c r="E247" s="101" t="str">
        <f>IFERROR(IF(VLOOKUP($A247,'Annex 2 Designated EHV charges'!$A:$O,9,FALSE)=0,"",VLOOKUP($A247,'Annex 2 Designated EHV charges'!$A:$O,9,FALSE)),"")</f>
        <v/>
      </c>
      <c r="F247" s="102" t="str">
        <f>IFERROR(IF(VLOOKUP($A247,'Annex 2 Designated EHV charges'!$A:$O,10,FALSE)=0,"",VLOOKUP($A247,'Annex 2 Designated EHV charges'!$A:$O,10,FALSE)),"")</f>
        <v/>
      </c>
      <c r="G247" s="103" t="str">
        <f>IFERROR(IF(VLOOKUP($A247,'Annex 2 Designated EHV charges'!$A:$O,11,FALSE)=0,"",VLOOKUP($A247,'Annex 2 Designated EHV charges'!$A:$O,11,FALSE)),"")</f>
        <v/>
      </c>
      <c r="H247" s="103" t="str">
        <f>IFERROR(IF(VLOOKUP($A247,'Annex 2 Designated EHV charges'!$A:$O,12,FALSE)=0,"",VLOOKUP($A247,'Annex 2 Designated EHV charges'!$A:$O,12,FALSE)),"")</f>
        <v/>
      </c>
    </row>
    <row r="248" spans="1:8" x14ac:dyDescent="0.2">
      <c r="A248" s="96" t="str">
        <f t="array" ref="A248">IFERROR(INDEX('Annex 2 Designated EHV charges'!$A$11:$A$257, MATCH(0, IF(ISBLANK('Annex 2 Designated EHV charges'!$A$11:$A$257),1, COUNTIF(A$4:$A247, 'Annex 2 Designated EHV charges'!$A$11:$A$257)), 0)),"")</f>
        <v/>
      </c>
      <c r="B248" s="96" t="str">
        <f>IF($A248="","",VLOOKUP($A248,'Annex 2 Designated EHV charges'!$A:$O,2,0))</f>
        <v/>
      </c>
      <c r="C248" s="97" t="str">
        <f>IF($A248="","",VLOOKUP($A248,'Annex 2 Designated EHV charges'!$A:$O,3,0))</f>
        <v/>
      </c>
      <c r="D248" s="96" t="str">
        <f>IF($A248="","",VLOOKUP($A248,'Annex 2 Designated EHV charges'!$A:$O,7,0))</f>
        <v/>
      </c>
      <c r="E248" s="101" t="str">
        <f>IFERROR(IF(VLOOKUP($A248,'Annex 2 Designated EHV charges'!$A:$O,9,FALSE)=0,"",VLOOKUP($A248,'Annex 2 Designated EHV charges'!$A:$O,9,FALSE)),"")</f>
        <v/>
      </c>
      <c r="F248" s="102" t="str">
        <f>IFERROR(IF(VLOOKUP($A248,'Annex 2 Designated EHV charges'!$A:$O,10,FALSE)=0,"",VLOOKUP($A248,'Annex 2 Designated EHV charges'!$A:$O,10,FALSE)),"")</f>
        <v/>
      </c>
      <c r="G248" s="103" t="str">
        <f>IFERROR(IF(VLOOKUP($A248,'Annex 2 Designated EHV charges'!$A:$O,11,FALSE)=0,"",VLOOKUP($A248,'Annex 2 Designated EHV charges'!$A:$O,11,FALSE)),"")</f>
        <v/>
      </c>
      <c r="H248" s="103" t="str">
        <f>IFERROR(IF(VLOOKUP($A248,'Annex 2 Designated EHV charges'!$A:$O,12,FALSE)=0,"",VLOOKUP($A248,'Annex 2 Designated EHV charges'!$A:$O,12,FALSE)),"")</f>
        <v/>
      </c>
    </row>
    <row r="249" spans="1:8" x14ac:dyDescent="0.2">
      <c r="A249" s="96" t="str">
        <f t="array" ref="A249">IFERROR(INDEX('Annex 2 Designated EHV charges'!$A$11:$A$257, MATCH(0, IF(ISBLANK('Annex 2 Designated EHV charges'!$A$11:$A$257),1, COUNTIF(A$4:$A248, 'Annex 2 Designated EHV charges'!$A$11:$A$257)), 0)),"")</f>
        <v/>
      </c>
      <c r="B249" s="96" t="str">
        <f>IF($A249="","",VLOOKUP($A249,'Annex 2 Designated EHV charges'!$A:$O,2,0))</f>
        <v/>
      </c>
      <c r="C249" s="97" t="str">
        <f>IF($A249="","",VLOOKUP($A249,'Annex 2 Designated EHV charges'!$A:$O,3,0))</f>
        <v/>
      </c>
      <c r="D249" s="96" t="str">
        <f>IF($A249="","",VLOOKUP($A249,'Annex 2 Designated EHV charges'!$A:$O,7,0))</f>
        <v/>
      </c>
      <c r="E249" s="101" t="str">
        <f>IFERROR(IF(VLOOKUP($A249,'Annex 2 Designated EHV charges'!$A:$O,9,FALSE)=0,"",VLOOKUP($A249,'Annex 2 Designated EHV charges'!$A:$O,9,FALSE)),"")</f>
        <v/>
      </c>
      <c r="F249" s="102" t="str">
        <f>IFERROR(IF(VLOOKUP($A249,'Annex 2 Designated EHV charges'!$A:$O,10,FALSE)=0,"",VLOOKUP($A249,'Annex 2 Designated EHV charges'!$A:$O,10,FALSE)),"")</f>
        <v/>
      </c>
      <c r="G249" s="103" t="str">
        <f>IFERROR(IF(VLOOKUP($A249,'Annex 2 Designated EHV charges'!$A:$O,11,FALSE)=0,"",VLOOKUP($A249,'Annex 2 Designated EHV charges'!$A:$O,11,FALSE)),"")</f>
        <v/>
      </c>
      <c r="H249" s="103" t="str">
        <f>IFERROR(IF(VLOOKUP($A249,'Annex 2 Designated EHV charges'!$A:$O,12,FALSE)=0,"",VLOOKUP($A249,'Annex 2 Designated EHV charges'!$A:$O,12,FALSE)),"")</f>
        <v/>
      </c>
    </row>
    <row r="250" spans="1:8" x14ac:dyDescent="0.2">
      <c r="A250" s="96" t="str">
        <f t="array" ref="A250">IFERROR(INDEX('Annex 2 Designated EHV charges'!$A$11:$A$257, MATCH(0, IF(ISBLANK('Annex 2 Designated EHV charges'!$A$11:$A$257),1, COUNTIF(A$4:$A249, 'Annex 2 Designated EHV charges'!$A$11:$A$257)),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charges'!$A:$O,9,FALSE)=0,"",VLOOKUP($A250,'Annex 2 Designated EHV charges'!$A:$O,9,FALSE)),"")</f>
        <v/>
      </c>
      <c r="F250" s="102" t="str">
        <f>IFERROR(IF(VLOOKUP($A250,'Annex 2 Designated EHV charges'!$A:$O,10,FALSE)=0,"",VLOOKUP($A250,'Annex 2 Designated EHV charges'!$A:$O,10,FALSE)),"")</f>
        <v/>
      </c>
      <c r="G250" s="103" t="str">
        <f>IFERROR(IF(VLOOKUP($A250,'Annex 2 Designated EHV charges'!$A:$O,11,FALSE)=0,"",VLOOKUP($A250,'Annex 2 Designated EHV charges'!$A:$O,11,FALSE)),"")</f>
        <v/>
      </c>
      <c r="H250" s="103" t="str">
        <f>IFERROR(IF(VLOOKUP($A250,'Annex 2 Designated EHV charges'!$A:$O,12,FALSE)=0,"",VLOOKUP($A250,'Annex 2 Designated EHV charges'!$A:$O,12,FALSE)),"")</f>
        <v/>
      </c>
    </row>
  </sheetData>
  <autoFilter ref="A4:H250"/>
  <mergeCells count="2">
    <mergeCell ref="A2:H2"/>
    <mergeCell ref="A1:H1"/>
  </mergeCells>
  <pageMargins left="0.39370078740157483" right="0.39370078740157483" top="0.51181102362204722" bottom="0.74803149606299213" header="0.27559055118110237" footer="0.27559055118110237"/>
  <pageSetup paperSize="9" scale="84"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0"/>
  <sheetViews>
    <sheetView topLeftCell="A16" zoomScale="90" zoomScaleNormal="90" zoomScaleSheetLayoutView="100" workbookViewId="0">
      <selection activeCell="A56" sqref="A56"/>
    </sheetView>
  </sheetViews>
  <sheetFormatPr defaultColWidth="16.42578125" defaultRowHeight="12.75" x14ac:dyDescent="0.2"/>
  <cols>
    <col min="1" max="1" width="16.42578125" style="51" bestFit="1" customWidth="1"/>
    <col min="2" max="2" width="13.5703125" style="51" bestFit="1" customWidth="1"/>
    <col min="3" max="3" width="17.5703125" style="59" customWidth="1"/>
    <col min="4" max="4" width="30.42578125" style="59" bestFit="1" customWidth="1"/>
    <col min="5" max="5" width="16.42578125" style="60"/>
    <col min="6" max="7" width="16.42578125" style="61"/>
    <col min="8" max="8" width="18.42578125" style="51" bestFit="1" customWidth="1"/>
    <col min="9" max="16384" width="16.42578125" style="51"/>
  </cols>
  <sheetData>
    <row r="1" spans="1:15" ht="66.75" customHeight="1" x14ac:dyDescent="0.2">
      <c r="A1" s="258" t="s">
        <v>113</v>
      </c>
      <c r="B1" s="258"/>
      <c r="C1" s="258"/>
      <c r="D1" s="258"/>
      <c r="E1" s="258"/>
      <c r="F1" s="258"/>
      <c r="G1" s="258"/>
      <c r="H1" s="258"/>
    </row>
    <row r="2" spans="1:15" s="52" customFormat="1" ht="38.25" customHeight="1" x14ac:dyDescent="0.2">
      <c r="A2" s="255" t="str">
        <f>Overview!B4&amp; " - Effective from "&amp;Overview!D4&amp;" - "&amp;Overview!E4&amp;" Designated EHV export charges"</f>
        <v>National Grid Electricity Distribution (South Wales) plc  - Effective from 1 April 2026 - Final Designated EHV export charges</v>
      </c>
      <c r="B2" s="256"/>
      <c r="C2" s="256"/>
      <c r="D2" s="256"/>
      <c r="E2" s="256"/>
      <c r="F2" s="256"/>
      <c r="G2" s="256"/>
      <c r="H2" s="257"/>
    </row>
    <row r="3" spans="1:15" s="84" customFormat="1" ht="18" x14ac:dyDescent="0.2">
      <c r="A3" s="88"/>
      <c r="B3" s="88"/>
      <c r="C3" s="88"/>
      <c r="D3" s="89"/>
      <c r="E3" s="90"/>
      <c r="F3" s="90"/>
      <c r="G3" s="91"/>
      <c r="H3" s="91"/>
      <c r="I3" s="83"/>
      <c r="J3" s="83"/>
      <c r="K3" s="83"/>
      <c r="L3" s="83"/>
      <c r="M3" s="83"/>
      <c r="N3" s="83"/>
      <c r="O3" s="83"/>
    </row>
    <row r="4" spans="1:15" ht="60.75" customHeight="1" x14ac:dyDescent="0.2">
      <c r="A4" s="53" t="s">
        <v>99</v>
      </c>
      <c r="B4" s="54" t="s">
        <v>871</v>
      </c>
      <c r="C4" s="53" t="s">
        <v>67</v>
      </c>
      <c r="D4" s="55" t="s">
        <v>60</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
      <c r="A5" s="97">
        <f t="array" ref="A5">IFERROR(INDEX('Annex 2 Designated EHV charges'!$D$11:$D$257, MATCH(0, IF(ISBLANK('Annex 2 Designated EHV charges'!$D$11:$D$257),1, COUNTIF(A$4:$A4, 'Annex 2 Designated EHV charges'!$D$11:$D$257)), 0)),"")</f>
        <v>326</v>
      </c>
      <c r="B5" s="96">
        <f>IF($A5="","",VLOOKUP($A5,'Annex 2 Designated EHV charges'!$D:$O,2,0))</f>
        <v>326</v>
      </c>
      <c r="C5" s="97">
        <f>IF($A5="","",VLOOKUP($A5,'Annex 2 Designated EHV charges'!$D:$O,3,0))</f>
        <v>2100041953000</v>
      </c>
      <c r="D5" s="96" t="str">
        <f>IF($A5="","",VLOOKUP($A5,'Annex 2 Designated EHV charges'!$D:$O,4,0))</f>
        <v>Traston Road Battery Storage</v>
      </c>
      <c r="E5" s="98" t="str">
        <f>IFERROR(IF(VLOOKUP($A5,'Annex 2 Designated EHV charges'!$D:$P,10,FALSE)=0,"",VLOOKUP($A5,'Annex 2 Designated EHV charges'!$D:$P,10,FALSE)),"")</f>
        <v/>
      </c>
      <c r="F5" s="99">
        <f>IFERROR(IF(VLOOKUP($A5,'Annex 2 Designated EHV charges'!$D:$P,11,FALSE)=0,"",VLOOKUP($A5,'Annex 2 Designated EHV charges'!$D:$P,11,FALSE)),"")</f>
        <v>632.04999999999995</v>
      </c>
      <c r="G5" s="100">
        <f>IFERROR(IF(VLOOKUP($A5,'Annex 2 Designated EHV charges'!$D:$P,12,FALSE)=0,"",VLOOKUP($A5,'Annex 2 Designated EHV charges'!$D:$P,12,FALSE)),"")</f>
        <v>0.05</v>
      </c>
      <c r="H5" s="100">
        <f>IFERROR(IF(VLOOKUP($A5,'Annex 2 Designated EHV charges'!$D:$P,13,FALSE)=0,"",VLOOKUP($A5,'Annex 2 Designated EHV charges'!$D:$P,13,FALSE)),"")</f>
        <v>0.05</v>
      </c>
    </row>
    <row r="6" spans="1:15" x14ac:dyDescent="0.2">
      <c r="A6" s="97">
        <f t="array" ref="A6">IFERROR(INDEX('Annex 2 Designated EHV charges'!$D$11:$D$257, MATCH(0, IF(ISBLANK('Annex 2 Designated EHV charges'!$D$11:$D$257),1, COUNTIF(A$4:$A5, 'Annex 2 Designated EHV charges'!$D$11:$D$257)), 0)),"")</f>
        <v>357</v>
      </c>
      <c r="B6" s="96">
        <f>IF($A6="","",VLOOKUP($A6,'Annex 2 Designated EHV charges'!$D:$O,2,0))</f>
        <v>357</v>
      </c>
      <c r="C6" s="97">
        <f>IF($A6="","",VLOOKUP($A6,'Annex 2 Designated EHV charges'!$D:$O,3,0))</f>
        <v>2100041961766</v>
      </c>
      <c r="D6" s="96" t="str">
        <f>IF($A6="","",VLOOKUP($A6,'Annex 2 Designated EHV charges'!$D:$O,4,0))</f>
        <v>Hopkins Farm 33kV PV</v>
      </c>
      <c r="E6" s="98" t="str">
        <f>IFERROR(IF(VLOOKUP($A6,'Annex 2 Designated EHV charges'!$D:$P,10,FALSE)=0,"",VLOOKUP($A6,'Annex 2 Designated EHV charges'!$D:$P,10,FALSE)),"")</f>
        <v/>
      </c>
      <c r="F6" s="99">
        <f>IFERROR(IF(VLOOKUP($A6,'Annex 2 Designated EHV charges'!$D:$P,11,FALSE)=0,"",VLOOKUP($A6,'Annex 2 Designated EHV charges'!$D:$P,11,FALSE)),"")</f>
        <v>1765.43</v>
      </c>
      <c r="G6" s="100">
        <f>IFERROR(IF(VLOOKUP($A6,'Annex 2 Designated EHV charges'!$D:$P,12,FALSE)=0,"",VLOOKUP($A6,'Annex 2 Designated EHV charges'!$D:$P,12,FALSE)),"")</f>
        <v>0.05</v>
      </c>
      <c r="H6" s="100">
        <f>IFERROR(IF(VLOOKUP($A6,'Annex 2 Designated EHV charges'!$D:$P,13,FALSE)=0,"",VLOOKUP($A6,'Annex 2 Designated EHV charges'!$D:$P,13,FALSE)),"")</f>
        <v>0.05</v>
      </c>
    </row>
    <row r="7" spans="1:15" x14ac:dyDescent="0.2">
      <c r="A7" s="97">
        <f t="array" ref="A7">IFERROR(INDEX('Annex 2 Designated EHV charges'!$D$11:$D$257, MATCH(0, IF(ISBLANK('Annex 2 Designated EHV charges'!$D$11:$D$257),1, COUNTIF(A$4:$A6, 'Annex 2 Designated EHV charges'!$D$11:$D$257)), 0)),"")</f>
        <v>328</v>
      </c>
      <c r="B7" s="96">
        <f>IF($A7="","",VLOOKUP($A7,'Annex 2 Designated EHV charges'!$D:$O,2,0))</f>
        <v>328</v>
      </c>
      <c r="C7" s="97">
        <f>IF($A7="","",VLOOKUP($A7,'Annex 2 Designated EHV charges'!$D:$O,3,0))</f>
        <v>2100041990632</v>
      </c>
      <c r="D7" s="96" t="str">
        <f>IF($A7="","",VLOOKUP($A7,'Annex 2 Designated EHV charges'!$D:$O,4,0))</f>
        <v>Mynydd Yr Aber WIND Feeder 2</v>
      </c>
      <c r="E7" s="98" t="str">
        <f>IFERROR(IF(VLOOKUP($A7,'Annex 2 Designated EHV charges'!$D:$P,10,FALSE)=0,"",VLOOKUP($A7,'Annex 2 Designated EHV charges'!$D:$P,10,FALSE)),"")</f>
        <v/>
      </c>
      <c r="F7" s="99">
        <f>IFERROR(IF(VLOOKUP($A7,'Annex 2 Designated EHV charges'!$D:$P,11,FALSE)=0,"",VLOOKUP($A7,'Annex 2 Designated EHV charges'!$D:$P,11,FALSE)),"")</f>
        <v>1207.3900000000001</v>
      </c>
      <c r="G7" s="100">
        <f>IFERROR(IF(VLOOKUP($A7,'Annex 2 Designated EHV charges'!$D:$P,12,FALSE)=0,"",VLOOKUP($A7,'Annex 2 Designated EHV charges'!$D:$P,12,FALSE)),"")</f>
        <v>0.05</v>
      </c>
      <c r="H7" s="100">
        <f>IFERROR(IF(VLOOKUP($A7,'Annex 2 Designated EHV charges'!$D:$P,13,FALSE)=0,"",VLOOKUP($A7,'Annex 2 Designated EHV charges'!$D:$P,13,FALSE)),"")</f>
        <v>0.05</v>
      </c>
    </row>
    <row r="8" spans="1:15" x14ac:dyDescent="0.2">
      <c r="A8" s="97">
        <f t="array" ref="A8">IFERROR(INDEX('Annex 2 Designated EHV charges'!$D$11:$D$257, MATCH(0, IF(ISBLANK('Annex 2 Designated EHV charges'!$D$11:$D$257),1, COUNTIF(A$4:$A7, 'Annex 2 Designated EHV charges'!$D$11:$D$257)), 0)),"")</f>
        <v>329</v>
      </c>
      <c r="B8" s="96">
        <f>IF($A8="","",VLOOKUP($A8,'Annex 2 Designated EHV charges'!$D:$O,2,0))</f>
        <v>329</v>
      </c>
      <c r="C8" s="97">
        <f>IF($A8="","",VLOOKUP($A8,'Annex 2 Designated EHV charges'!$D:$O,3,0))</f>
        <v>2100042007372</v>
      </c>
      <c r="D8" s="96" t="str">
        <f>IF($A8="","",VLOOKUP($A8,'Annex 2 Designated EHV charges'!$D:$O,4,0))</f>
        <v>Bryn Y Rhyd</v>
      </c>
      <c r="E8" s="98" t="str">
        <f>IFERROR(IF(VLOOKUP($A8,'Annex 2 Designated EHV charges'!$D:$P,10,FALSE)=0,"",VLOOKUP($A8,'Annex 2 Designated EHV charges'!$D:$P,10,FALSE)),"")</f>
        <v/>
      </c>
      <c r="F8" s="99">
        <f>IFERROR(IF(VLOOKUP($A8,'Annex 2 Designated EHV charges'!$D:$P,11,FALSE)=0,"",VLOOKUP($A8,'Annex 2 Designated EHV charges'!$D:$P,11,FALSE)),"")</f>
        <v>3841.21</v>
      </c>
      <c r="G8" s="100">
        <f>IFERROR(IF(VLOOKUP($A8,'Annex 2 Designated EHV charges'!$D:$P,12,FALSE)=0,"",VLOOKUP($A8,'Annex 2 Designated EHV charges'!$D:$P,12,FALSE)),"")</f>
        <v>0.05</v>
      </c>
      <c r="H8" s="100">
        <f>IFERROR(IF(VLOOKUP($A8,'Annex 2 Designated EHV charges'!$D:$P,13,FALSE)=0,"",VLOOKUP($A8,'Annex 2 Designated EHV charges'!$D:$P,13,FALSE)),"")</f>
        <v>0.05</v>
      </c>
    </row>
    <row r="9" spans="1:15" x14ac:dyDescent="0.2">
      <c r="A9" s="97">
        <f t="array" ref="A9">IFERROR(INDEX('Annex 2 Designated EHV charges'!$D$11:$D$257, MATCH(0, IF(ISBLANK('Annex 2 Designated EHV charges'!$D$11:$D$257),1, COUNTIF(A$4:$A8, 'Annex 2 Designated EHV charges'!$D$11:$D$257)), 0)),"")</f>
        <v>637</v>
      </c>
      <c r="B9" s="96">
        <f>IF($A9="","",VLOOKUP($A9,'Annex 2 Designated EHV charges'!$D:$O,2,0))</f>
        <v>637</v>
      </c>
      <c r="C9" s="97">
        <f>IF($A9="","",VLOOKUP($A9,'Annex 2 Designated EHV charges'!$D:$O,3,0))</f>
        <v>2100041665725</v>
      </c>
      <c r="D9" s="96" t="str">
        <f>IF($A9="","",VLOOKUP($A9,'Annex 2 Designated EHV charges'!$D:$O,4,0))</f>
        <v>Afon Llan 33kV PV</v>
      </c>
      <c r="E9" s="98" t="str">
        <f>IFERROR(IF(VLOOKUP($A9,'Annex 2 Designated EHV charges'!$D:$P,10,FALSE)=0,"",VLOOKUP($A9,'Annex 2 Designated EHV charges'!$D:$P,10,FALSE)),"")</f>
        <v/>
      </c>
      <c r="F9" s="99">
        <f>IFERROR(IF(VLOOKUP($A9,'Annex 2 Designated EHV charges'!$D:$P,11,FALSE)=0,"",VLOOKUP($A9,'Annex 2 Designated EHV charges'!$D:$P,11,FALSE)),"")</f>
        <v>3847.54</v>
      </c>
      <c r="G9" s="100">
        <f>IFERROR(IF(VLOOKUP($A9,'Annex 2 Designated EHV charges'!$D:$P,12,FALSE)=0,"",VLOOKUP($A9,'Annex 2 Designated EHV charges'!$D:$P,12,FALSE)),"")</f>
        <v>0.05</v>
      </c>
      <c r="H9" s="100">
        <f>IFERROR(IF(VLOOKUP($A9,'Annex 2 Designated EHV charges'!$D:$P,13,FALSE)=0,"",VLOOKUP($A9,'Annex 2 Designated EHV charges'!$D:$P,13,FALSE)),"")</f>
        <v>0.05</v>
      </c>
    </row>
    <row r="10" spans="1:15" x14ac:dyDescent="0.2">
      <c r="A10" s="97">
        <f t="array" ref="A10">IFERROR(INDEX('Annex 2 Designated EHV charges'!$D$11:$D$257, MATCH(0, IF(ISBLANK('Annex 2 Designated EHV charges'!$D$11:$D$257),1, COUNTIF(A$4:$A9, 'Annex 2 Designated EHV charges'!$D$11:$D$257)), 0)),"")</f>
        <v>638</v>
      </c>
      <c r="B10" s="96">
        <f>IF($A10="","",VLOOKUP($A10,'Annex 2 Designated EHV charges'!$D:$O,2,0))</f>
        <v>638</v>
      </c>
      <c r="C10" s="97">
        <f>IF($A10="","",VLOOKUP($A10,'Annex 2 Designated EHV charges'!$D:$O,3,0))</f>
        <v>2100041707890</v>
      </c>
      <c r="D10" s="96" t="str">
        <f>IF($A10="","",VLOOKUP($A10,'Annex 2 Designated EHV charges'!$D:$O,4,0))</f>
        <v>Hendy 66kV WF</v>
      </c>
      <c r="E10" s="98" t="str">
        <f>IFERROR(IF(VLOOKUP($A10,'Annex 2 Designated EHV charges'!$D:$P,10,FALSE)=0,"",VLOOKUP($A10,'Annex 2 Designated EHV charges'!$D:$P,10,FALSE)),"")</f>
        <v/>
      </c>
      <c r="F10" s="99">
        <f>IFERROR(IF(VLOOKUP($A10,'Annex 2 Designated EHV charges'!$D:$P,11,FALSE)=0,"",VLOOKUP($A10,'Annex 2 Designated EHV charges'!$D:$P,11,FALSE)),"")</f>
        <v>968.09</v>
      </c>
      <c r="G10" s="100">
        <f>IFERROR(IF(VLOOKUP($A10,'Annex 2 Designated EHV charges'!$D:$P,12,FALSE)=0,"",VLOOKUP($A10,'Annex 2 Designated EHV charges'!$D:$P,12,FALSE)),"")</f>
        <v>0.05</v>
      </c>
      <c r="H10" s="100">
        <f>IFERROR(IF(VLOOKUP($A10,'Annex 2 Designated EHV charges'!$D:$P,13,FALSE)=0,"",VLOOKUP($A10,'Annex 2 Designated EHV charges'!$D:$P,13,FALSE)),"")</f>
        <v>0.05</v>
      </c>
    </row>
    <row r="11" spans="1:15" x14ac:dyDescent="0.2">
      <c r="A11" s="97">
        <f t="array" ref="A11">IFERROR(INDEX('Annex 2 Designated EHV charges'!$D$11:$D$257, MATCH(0, IF(ISBLANK('Annex 2 Designated EHV charges'!$D$11:$D$257),1, COUNTIF(A$4:$A10, 'Annex 2 Designated EHV charges'!$D$11:$D$257)), 0)),"")</f>
        <v>425</v>
      </c>
      <c r="B11" s="96">
        <f>IF($A11="","",VLOOKUP($A11,'Annex 2 Designated EHV charges'!$D:$O,2,0))</f>
        <v>425</v>
      </c>
      <c r="C11" s="97">
        <f>IF($A11="","",VLOOKUP($A11,'Annex 2 Designated EHV charges'!$D:$O,3,0))</f>
        <v>2100041256901</v>
      </c>
      <c r="D11" s="96" t="str">
        <f>IF($A11="","",VLOOKUP($A11,'Annex 2 Designated EHV charges'!$D:$O,4,0))</f>
        <v>Mynydd Y Bwllfa WF</v>
      </c>
      <c r="E11" s="98" t="str">
        <f>IFERROR(IF(VLOOKUP($A11,'Annex 2 Designated EHV charges'!$D:$P,10,FALSE)=0,"",VLOOKUP($A11,'Annex 2 Designated EHV charges'!$D:$P,10,FALSE)),"")</f>
        <v/>
      </c>
      <c r="F11" s="99">
        <f>IFERROR(IF(VLOOKUP($A11,'Annex 2 Designated EHV charges'!$D:$P,11,FALSE)=0,"",VLOOKUP($A11,'Annex 2 Designated EHV charges'!$D:$P,11,FALSE)),"")</f>
        <v>1305.17</v>
      </c>
      <c r="G11" s="100">
        <f>IFERROR(IF(VLOOKUP($A11,'Annex 2 Designated EHV charges'!$D:$P,12,FALSE)=0,"",VLOOKUP($A11,'Annex 2 Designated EHV charges'!$D:$P,12,FALSE)),"")</f>
        <v>0.05</v>
      </c>
      <c r="H11" s="100">
        <f>IFERROR(IF(VLOOKUP($A11,'Annex 2 Designated EHV charges'!$D:$P,13,FALSE)=0,"",VLOOKUP($A11,'Annex 2 Designated EHV charges'!$D:$P,13,FALSE)),"")</f>
        <v>0.05</v>
      </c>
    </row>
    <row r="12" spans="1:15" x14ac:dyDescent="0.2">
      <c r="A12" s="97">
        <f t="array" ref="A12">IFERROR(INDEX('Annex 2 Designated EHV charges'!$D$11:$D$257, MATCH(0, IF(ISBLANK('Annex 2 Designated EHV charges'!$D$11:$D$257),1, COUNTIF(A$4:$A11, 'Annex 2 Designated EHV charges'!$D$11:$D$257)), 0)),"")</f>
        <v>426</v>
      </c>
      <c r="B12" s="96">
        <f>IF($A12="","",VLOOKUP($A12,'Annex 2 Designated EHV charges'!$D:$O,2,0))</f>
        <v>426</v>
      </c>
      <c r="C12" s="97">
        <f>IF($A12="","",VLOOKUP($A12,'Annex 2 Designated EHV charges'!$D:$O,3,0))</f>
        <v>2100041327882</v>
      </c>
      <c r="D12" s="96" t="str">
        <f>IF($A12="","",VLOOKUP($A12,'Annex 2 Designated EHV charges'!$D:$O,4,0))</f>
        <v>Western Wood 2 Biomass</v>
      </c>
      <c r="E12" s="98">
        <f>IFERROR(IF(VLOOKUP($A12,'Annex 2 Designated EHV charges'!$D:$P,10,FALSE)=0,"",VLOOKUP($A12,'Annex 2 Designated EHV charges'!$D:$P,10,FALSE)),"")</f>
        <v>-3.0000000000000001E-3</v>
      </c>
      <c r="F12" s="99">
        <f>IFERROR(IF(VLOOKUP($A12,'Annex 2 Designated EHV charges'!$D:$P,11,FALSE)=0,"",VLOOKUP($A12,'Annex 2 Designated EHV charges'!$D:$P,11,FALSE)),"")</f>
        <v>1936.7</v>
      </c>
      <c r="G12" s="100">
        <f>IFERROR(IF(VLOOKUP($A12,'Annex 2 Designated EHV charges'!$D:$P,12,FALSE)=0,"",VLOOKUP($A12,'Annex 2 Designated EHV charges'!$D:$P,12,FALSE)),"")</f>
        <v>0.05</v>
      </c>
      <c r="H12" s="100">
        <f>IFERROR(IF(VLOOKUP($A12,'Annex 2 Designated EHV charges'!$D:$P,13,FALSE)=0,"",VLOOKUP($A12,'Annex 2 Designated EHV charges'!$D:$P,13,FALSE)),"")</f>
        <v>0.05</v>
      </c>
    </row>
    <row r="13" spans="1:15" x14ac:dyDescent="0.2">
      <c r="A13" s="97">
        <f t="array" ref="A13">IFERROR(INDEX('Annex 2 Designated EHV charges'!$D$11:$D$257, MATCH(0, IF(ISBLANK('Annex 2 Designated EHV charges'!$D$11:$D$257),1, COUNTIF(A$4:$A12, 'Annex 2 Designated EHV charges'!$D$11:$D$257)), 0)),"")</f>
        <v>427</v>
      </c>
      <c r="B13" s="96">
        <f>IF($A13="","",VLOOKUP($A13,'Annex 2 Designated EHV charges'!$D:$O,2,0))</f>
        <v>427</v>
      </c>
      <c r="C13" s="97">
        <f>IF($A13="","",VLOOKUP($A13,'Annex 2 Designated EHV charges'!$D:$O,3,0))</f>
        <v>2100041453141</v>
      </c>
      <c r="D13" s="96" t="str">
        <f>IF($A13="","",VLOOKUP($A13,'Annex 2 Designated EHV charges'!$D:$O,4,0))</f>
        <v>Mynydd Y Gwair WF</v>
      </c>
      <c r="E13" s="98" t="str">
        <f>IFERROR(IF(VLOOKUP($A13,'Annex 2 Designated EHV charges'!$D:$P,10,FALSE)=0,"",VLOOKUP($A13,'Annex 2 Designated EHV charges'!$D:$P,10,FALSE)),"")</f>
        <v/>
      </c>
      <c r="F13" s="99">
        <f>IFERROR(IF(VLOOKUP($A13,'Annex 2 Designated EHV charges'!$D:$P,11,FALSE)=0,"",VLOOKUP($A13,'Annex 2 Designated EHV charges'!$D:$P,11,FALSE)),"")</f>
        <v>1993.53</v>
      </c>
      <c r="G13" s="100">
        <f>IFERROR(IF(VLOOKUP($A13,'Annex 2 Designated EHV charges'!$D:$P,12,FALSE)=0,"",VLOOKUP($A13,'Annex 2 Designated EHV charges'!$D:$P,12,FALSE)),"")</f>
        <v>0.05</v>
      </c>
      <c r="H13" s="100">
        <f>IFERROR(IF(VLOOKUP($A13,'Annex 2 Designated EHV charges'!$D:$P,13,FALSE)=0,"",VLOOKUP($A13,'Annex 2 Designated EHV charges'!$D:$P,13,FALSE)),"")</f>
        <v>0.05</v>
      </c>
    </row>
    <row r="14" spans="1:15" x14ac:dyDescent="0.2">
      <c r="A14" s="97">
        <f t="array" ref="A14">IFERROR(INDEX('Annex 2 Designated EHV charges'!$D$11:$D$257, MATCH(0, IF(ISBLANK('Annex 2 Designated EHV charges'!$D$11:$D$257),1, COUNTIF(A$4:$A13, 'Annex 2 Designated EHV charges'!$D$11:$D$257)), 0)),"")</f>
        <v>975</v>
      </c>
      <c r="B14" s="96">
        <f>IF($A14="","",VLOOKUP($A14,'Annex 2 Designated EHV charges'!$D:$O,2,0))</f>
        <v>975</v>
      </c>
      <c r="C14" s="97">
        <f>IF($A14="","",VLOOKUP($A14,'Annex 2 Designated EHV charges'!$D:$O,3,0))</f>
        <v>2100041270320</v>
      </c>
      <c r="D14" s="96" t="str">
        <f>IF($A14="","",VLOOKUP($A14,'Annex 2 Designated EHV charges'!$D:$O,4,0))</f>
        <v>Penrhiwarwydd Farm PV</v>
      </c>
      <c r="E14" s="98" t="str">
        <f>IFERROR(IF(VLOOKUP($A14,'Annex 2 Designated EHV charges'!$D:$P,10,FALSE)=0,"",VLOOKUP($A14,'Annex 2 Designated EHV charges'!$D:$P,10,FALSE)),"")</f>
        <v/>
      </c>
      <c r="F14" s="99">
        <f>IFERROR(IF(VLOOKUP($A14,'Annex 2 Designated EHV charges'!$D:$P,11,FALSE)=0,"",VLOOKUP($A14,'Annex 2 Designated EHV charges'!$D:$P,11,FALSE)),"")</f>
        <v>1169.33</v>
      </c>
      <c r="G14" s="100">
        <f>IFERROR(IF(VLOOKUP($A14,'Annex 2 Designated EHV charges'!$D:$P,12,FALSE)=0,"",VLOOKUP($A14,'Annex 2 Designated EHV charges'!$D:$P,12,FALSE)),"")</f>
        <v>0.05</v>
      </c>
      <c r="H14" s="100">
        <f>IFERROR(IF(VLOOKUP($A14,'Annex 2 Designated EHV charges'!$D:$P,13,FALSE)=0,"",VLOOKUP($A14,'Annex 2 Designated EHV charges'!$D:$P,13,FALSE)),"")</f>
        <v>0.05</v>
      </c>
    </row>
    <row r="15" spans="1:15" x14ac:dyDescent="0.2">
      <c r="A15" s="97">
        <f t="array" ref="A15">IFERROR(INDEX('Annex 2 Designated EHV charges'!$D$11:$D$257, MATCH(0, IF(ISBLANK('Annex 2 Designated EHV charges'!$D$11:$D$257),1, COUNTIF(A$4:$A14, 'Annex 2 Designated EHV charges'!$D$11:$D$257)), 0)),"")</f>
        <v>976</v>
      </c>
      <c r="B15" s="96">
        <f>IF($A15="","",VLOOKUP($A15,'Annex 2 Designated EHV charges'!$D:$O,2,0))</f>
        <v>976</v>
      </c>
      <c r="C15" s="97">
        <f>IF($A15="","",VLOOKUP($A15,'Annex 2 Designated EHV charges'!$D:$O,3,0))</f>
        <v>2100041272870</v>
      </c>
      <c r="D15" s="96" t="str">
        <f>IF($A15="","",VLOOKUP($A15,'Annex 2 Designated EHV charges'!$D:$O,4,0))</f>
        <v>Little Neath PV</v>
      </c>
      <c r="E15" s="98" t="str">
        <f>IFERROR(IF(VLOOKUP($A15,'Annex 2 Designated EHV charges'!$D:$P,10,FALSE)=0,"",VLOOKUP($A15,'Annex 2 Designated EHV charges'!$D:$P,10,FALSE)),"")</f>
        <v/>
      </c>
      <c r="F15" s="99">
        <f>IFERROR(IF(VLOOKUP($A15,'Annex 2 Designated EHV charges'!$D:$P,11,FALSE)=0,"",VLOOKUP($A15,'Annex 2 Designated EHV charges'!$D:$P,11,FALSE)),"")</f>
        <v>1400.55</v>
      </c>
      <c r="G15" s="100">
        <f>IFERROR(IF(VLOOKUP($A15,'Annex 2 Designated EHV charges'!$D:$P,12,FALSE)=0,"",VLOOKUP($A15,'Annex 2 Designated EHV charges'!$D:$P,12,FALSE)),"")</f>
        <v>0.05</v>
      </c>
      <c r="H15" s="100">
        <f>IFERROR(IF(VLOOKUP($A15,'Annex 2 Designated EHV charges'!$D:$P,13,FALSE)=0,"",VLOOKUP($A15,'Annex 2 Designated EHV charges'!$D:$P,13,FALSE)),"")</f>
        <v>0.05</v>
      </c>
    </row>
    <row r="16" spans="1:15" x14ac:dyDescent="0.2">
      <c r="A16" s="97">
        <f t="array" ref="A16">IFERROR(INDEX('Annex 2 Designated EHV charges'!$D$11:$D$257, MATCH(0, IF(ISBLANK('Annex 2 Designated EHV charges'!$D$11:$D$257),1, COUNTIF(A$4:$A15, 'Annex 2 Designated EHV charges'!$D$11:$D$257)), 0)),"")</f>
        <v>943</v>
      </c>
      <c r="B16" s="96">
        <f>IF($A16="","",VLOOKUP($A16,'Annex 2 Designated EHV charges'!$D:$O,2,0))</f>
        <v>943</v>
      </c>
      <c r="C16" s="97">
        <f>IF($A16="","",VLOOKUP($A16,'Annex 2 Designated EHV charges'!$D:$O,3,0))</f>
        <v>2100041136546</v>
      </c>
      <c r="D16" s="96" t="str">
        <f>IF($A16="","",VLOOKUP($A16,'Annex 2 Designated EHV charges'!$D:$O,4,0))</f>
        <v>Hoplass Farm PV</v>
      </c>
      <c r="E16" s="98" t="str">
        <f>IFERROR(IF(VLOOKUP($A16,'Annex 2 Designated EHV charges'!$D:$P,10,FALSE)=0,"",VLOOKUP($A16,'Annex 2 Designated EHV charges'!$D:$P,10,FALSE)),"")</f>
        <v/>
      </c>
      <c r="F16" s="99">
        <f>IFERROR(IF(VLOOKUP($A16,'Annex 2 Designated EHV charges'!$D:$P,11,FALSE)=0,"",VLOOKUP($A16,'Annex 2 Designated EHV charges'!$D:$P,11,FALSE)),"")</f>
        <v>1243.56</v>
      </c>
      <c r="G16" s="100">
        <f>IFERROR(IF(VLOOKUP($A16,'Annex 2 Designated EHV charges'!$D:$P,12,FALSE)=0,"",VLOOKUP($A16,'Annex 2 Designated EHV charges'!$D:$P,12,FALSE)),"")</f>
        <v>0.05</v>
      </c>
      <c r="H16" s="100">
        <f>IFERROR(IF(VLOOKUP($A16,'Annex 2 Designated EHV charges'!$D:$P,13,FALSE)=0,"",VLOOKUP($A16,'Annex 2 Designated EHV charges'!$D:$P,13,FALSE)),"")</f>
        <v>0.05</v>
      </c>
    </row>
    <row r="17" spans="1:8" x14ac:dyDescent="0.2">
      <c r="A17" s="97">
        <f t="array" ref="A17">IFERROR(INDEX('Annex 2 Designated EHV charges'!$D$11:$D$257, MATCH(0, IF(ISBLANK('Annex 2 Designated EHV charges'!$D$11:$D$257),1, COUNTIF(A$4:$A16, 'Annex 2 Designated EHV charges'!$D$11:$D$257)), 0)),"")</f>
        <v>977</v>
      </c>
      <c r="B17" s="96">
        <f>IF($A17="","",VLOOKUP($A17,'Annex 2 Designated EHV charges'!$D:$O,2,0))</f>
        <v>977</v>
      </c>
      <c r="C17" s="97">
        <f>IF($A17="","",VLOOKUP($A17,'Annex 2 Designated EHV charges'!$D:$O,3,0))</f>
        <v>2100041278161</v>
      </c>
      <c r="D17" s="96" t="str">
        <f>IF($A17="","",VLOOKUP($A17,'Annex 2 Designated EHV charges'!$D:$O,4,0))</f>
        <v>Gelliwern Isaf PV</v>
      </c>
      <c r="E17" s="98" t="str">
        <f>IFERROR(IF(VLOOKUP($A17,'Annex 2 Designated EHV charges'!$D:$P,10,FALSE)=0,"",VLOOKUP($A17,'Annex 2 Designated EHV charges'!$D:$P,10,FALSE)),"")</f>
        <v/>
      </c>
      <c r="F17" s="99">
        <f>IFERROR(IF(VLOOKUP($A17,'Annex 2 Designated EHV charges'!$D:$P,11,FALSE)=0,"",VLOOKUP($A17,'Annex 2 Designated EHV charges'!$D:$P,11,FALSE)),"")</f>
        <v>650.6</v>
      </c>
      <c r="G17" s="100">
        <f>IFERROR(IF(VLOOKUP($A17,'Annex 2 Designated EHV charges'!$D:$P,12,FALSE)=0,"",VLOOKUP($A17,'Annex 2 Designated EHV charges'!$D:$P,12,FALSE)),"")</f>
        <v>0.05</v>
      </c>
      <c r="H17" s="100">
        <f>IFERROR(IF(VLOOKUP($A17,'Annex 2 Designated EHV charges'!$D:$P,13,FALSE)=0,"",VLOOKUP($A17,'Annex 2 Designated EHV charges'!$D:$P,13,FALSE)),"")</f>
        <v>0.05</v>
      </c>
    </row>
    <row r="18" spans="1:8" x14ac:dyDescent="0.2">
      <c r="A18" s="97">
        <f t="array" ref="A18">IFERROR(INDEX('Annex 2 Designated EHV charges'!$D$11:$D$257, MATCH(0, IF(ISBLANK('Annex 2 Designated EHV charges'!$D$11:$D$257),1, COUNTIF(A$4:$A17, 'Annex 2 Designated EHV charges'!$D$11:$D$257)), 0)),"")</f>
        <v>978</v>
      </c>
      <c r="B18" s="96">
        <f>IF($A18="","",VLOOKUP($A18,'Annex 2 Designated EHV charges'!$D:$O,2,0))</f>
        <v>978</v>
      </c>
      <c r="C18" s="97">
        <f>IF($A18="","",VLOOKUP($A18,'Annex 2 Designated EHV charges'!$D:$O,3,0))</f>
        <v>2100041290967</v>
      </c>
      <c r="D18" s="96" t="str">
        <f>IF($A18="","",VLOOKUP($A18,'Annex 2 Designated EHV charges'!$D:$O,4,0))</f>
        <v>Oak Cottage PV</v>
      </c>
      <c r="E18" s="98" t="str">
        <f>IFERROR(IF(VLOOKUP($A18,'Annex 2 Designated EHV charges'!$D:$P,10,FALSE)=0,"",VLOOKUP($A18,'Annex 2 Designated EHV charges'!$D:$P,10,FALSE)),"")</f>
        <v/>
      </c>
      <c r="F18" s="99">
        <f>IFERROR(IF(VLOOKUP($A18,'Annex 2 Designated EHV charges'!$D:$P,11,FALSE)=0,"",VLOOKUP($A18,'Annex 2 Designated EHV charges'!$D:$P,11,FALSE)),"")</f>
        <v>9052.81</v>
      </c>
      <c r="G18" s="100">
        <f>IFERROR(IF(VLOOKUP($A18,'Annex 2 Designated EHV charges'!$D:$P,12,FALSE)=0,"",VLOOKUP($A18,'Annex 2 Designated EHV charges'!$D:$P,12,FALSE)),"")</f>
        <v>0.05</v>
      </c>
      <c r="H18" s="100">
        <f>IFERROR(IF(VLOOKUP($A18,'Annex 2 Designated EHV charges'!$D:$P,13,FALSE)=0,"",VLOOKUP($A18,'Annex 2 Designated EHV charges'!$D:$P,13,FALSE)),"")</f>
        <v>0.05</v>
      </c>
    </row>
    <row r="19" spans="1:8" x14ac:dyDescent="0.2">
      <c r="A19" s="97">
        <f t="array" ref="A19">IFERROR(INDEX('Annex 2 Designated EHV charges'!$D$11:$D$257, MATCH(0, IF(ISBLANK('Annex 2 Designated EHV charges'!$D$11:$D$257),1, COUNTIF(A$4:$A18, 'Annex 2 Designated EHV charges'!$D$11:$D$257)), 0)),"")</f>
        <v>979</v>
      </c>
      <c r="B19" s="96">
        <f>IF($A19="","",VLOOKUP($A19,'Annex 2 Designated EHV charges'!$D:$O,2,0))</f>
        <v>979</v>
      </c>
      <c r="C19" s="97">
        <f>IF($A19="","",VLOOKUP($A19,'Annex 2 Designated EHV charges'!$D:$O,3,0))</f>
        <v>2100041309935</v>
      </c>
      <c r="D19" s="96" t="str">
        <f>IF($A19="","",VLOOKUP($A19,'Annex 2 Designated EHV charges'!$D:$O,4,0))</f>
        <v>Red Court Farm PV</v>
      </c>
      <c r="E19" s="98" t="str">
        <f>IFERROR(IF(VLOOKUP($A19,'Annex 2 Designated EHV charges'!$D:$P,10,FALSE)=0,"",VLOOKUP($A19,'Annex 2 Designated EHV charges'!$D:$P,10,FALSE)),"")</f>
        <v/>
      </c>
      <c r="F19" s="99">
        <f>IFERROR(IF(VLOOKUP($A19,'Annex 2 Designated EHV charges'!$D:$P,11,FALSE)=0,"",VLOOKUP($A19,'Annex 2 Designated EHV charges'!$D:$P,11,FALSE)),"")</f>
        <v>736.41</v>
      </c>
      <c r="G19" s="100">
        <f>IFERROR(IF(VLOOKUP($A19,'Annex 2 Designated EHV charges'!$D:$P,12,FALSE)=0,"",VLOOKUP($A19,'Annex 2 Designated EHV charges'!$D:$P,12,FALSE)),"")</f>
        <v>0.05</v>
      </c>
      <c r="H19" s="100">
        <f>IFERROR(IF(VLOOKUP($A19,'Annex 2 Designated EHV charges'!$D:$P,13,FALSE)=0,"",VLOOKUP($A19,'Annex 2 Designated EHV charges'!$D:$P,13,FALSE)),"")</f>
        <v>0.05</v>
      </c>
    </row>
    <row r="20" spans="1:8" x14ac:dyDescent="0.2">
      <c r="A20" s="97">
        <f t="array" ref="A20">IFERROR(INDEX('Annex 2 Designated EHV charges'!$D$11:$D$257, MATCH(0, IF(ISBLANK('Annex 2 Designated EHV charges'!$D$11:$D$257),1, COUNTIF(A$4:$A19, 'Annex 2 Designated EHV charges'!$D$11:$D$257)), 0)),"")</f>
        <v>980</v>
      </c>
      <c r="B20" s="96">
        <f>IF($A20="","",VLOOKUP($A20,'Annex 2 Designated EHV charges'!$D:$O,2,0))</f>
        <v>980</v>
      </c>
      <c r="C20" s="97">
        <f>IF($A20="","",VLOOKUP($A20,'Annex 2 Designated EHV charges'!$D:$O,3,0))</f>
        <v>2100041319367</v>
      </c>
      <c r="D20" s="96" t="str">
        <f>IF($A20="","",VLOOKUP($A20,'Annex 2 Designated EHV charges'!$D:$O,4,0))</f>
        <v>Carn Nicholas PV</v>
      </c>
      <c r="E20" s="98" t="str">
        <f>IFERROR(IF(VLOOKUP($A20,'Annex 2 Designated EHV charges'!$D:$P,10,FALSE)=0,"",VLOOKUP($A20,'Annex 2 Designated EHV charges'!$D:$P,10,FALSE)),"")</f>
        <v/>
      </c>
      <c r="F20" s="99">
        <f>IFERROR(IF(VLOOKUP($A20,'Annex 2 Designated EHV charges'!$D:$P,11,FALSE)=0,"",VLOOKUP($A20,'Annex 2 Designated EHV charges'!$D:$P,11,FALSE)),"")</f>
        <v>1185.67</v>
      </c>
      <c r="G20" s="100">
        <f>IFERROR(IF(VLOOKUP($A20,'Annex 2 Designated EHV charges'!$D:$P,12,FALSE)=0,"",VLOOKUP($A20,'Annex 2 Designated EHV charges'!$D:$P,12,FALSE)),"")</f>
        <v>0.05</v>
      </c>
      <c r="H20" s="100">
        <f>IFERROR(IF(VLOOKUP($A20,'Annex 2 Designated EHV charges'!$D:$P,13,FALSE)=0,"",VLOOKUP($A20,'Annex 2 Designated EHV charges'!$D:$P,13,FALSE)),"")</f>
        <v>0.05</v>
      </c>
    </row>
    <row r="21" spans="1:8" x14ac:dyDescent="0.2">
      <c r="A21" s="97">
        <f t="array" ref="A21">IFERROR(INDEX('Annex 2 Designated EHV charges'!$D$11:$D$257, MATCH(0, IF(ISBLANK('Annex 2 Designated EHV charges'!$D$11:$D$257),1, COUNTIF(A$4:$A20, 'Annex 2 Designated EHV charges'!$D$11:$D$257)), 0)),"")</f>
        <v>981</v>
      </c>
      <c r="B21" s="96">
        <f>IF($A21="","",VLOOKUP($A21,'Annex 2 Designated EHV charges'!$D:$O,2,0))</f>
        <v>981</v>
      </c>
      <c r="C21" s="97">
        <f>IF($A21="","",VLOOKUP($A21,'Annex 2 Designated EHV charges'!$D:$O,3,0))</f>
        <v>2100041320655</v>
      </c>
      <c r="D21" s="96" t="str">
        <f>IF($A21="","",VLOOKUP($A21,'Annex 2 Designated EHV charges'!$D:$O,4,0))</f>
        <v>Brynwhilach Farm PV</v>
      </c>
      <c r="E21" s="98" t="str">
        <f>IFERROR(IF(VLOOKUP($A21,'Annex 2 Designated EHV charges'!$D:$P,10,FALSE)=0,"",VLOOKUP($A21,'Annex 2 Designated EHV charges'!$D:$P,10,FALSE)),"")</f>
        <v/>
      </c>
      <c r="F21" s="99">
        <f>IFERROR(IF(VLOOKUP($A21,'Annex 2 Designated EHV charges'!$D:$P,11,FALSE)=0,"",VLOOKUP($A21,'Annex 2 Designated EHV charges'!$D:$P,11,FALSE)),"")</f>
        <v>1125.72</v>
      </c>
      <c r="G21" s="100">
        <f>IFERROR(IF(VLOOKUP($A21,'Annex 2 Designated EHV charges'!$D:$P,12,FALSE)=0,"",VLOOKUP($A21,'Annex 2 Designated EHV charges'!$D:$P,12,FALSE)),"")</f>
        <v>0.05</v>
      </c>
      <c r="H21" s="100">
        <f>IFERROR(IF(VLOOKUP($A21,'Annex 2 Designated EHV charges'!$D:$P,13,FALSE)=0,"",VLOOKUP($A21,'Annex 2 Designated EHV charges'!$D:$P,13,FALSE)),"")</f>
        <v>0.05</v>
      </c>
    </row>
    <row r="22" spans="1:8" x14ac:dyDescent="0.2">
      <c r="A22" s="97">
        <f t="array" ref="A22">IFERROR(INDEX('Annex 2 Designated EHV charges'!$D$11:$D$257, MATCH(0, IF(ISBLANK('Annex 2 Designated EHV charges'!$D$11:$D$257),1, COUNTIF(A$4:$A21, 'Annex 2 Designated EHV charges'!$D$11:$D$257)), 0)),"")</f>
        <v>983</v>
      </c>
      <c r="B22" s="96">
        <f>IF($A22="","",VLOOKUP($A22,'Annex 2 Designated EHV charges'!$D:$O,2,0))</f>
        <v>983</v>
      </c>
      <c r="C22" s="97">
        <f>IF($A22="","",VLOOKUP($A22,'Annex 2 Designated EHV charges'!$D:$O,3,0))</f>
        <v>2100041321817</v>
      </c>
      <c r="D22" s="96" t="str">
        <f>IF($A22="","",VLOOKUP($A22,'Annex 2 Designated EHV charges'!$D:$O,4,0))</f>
        <v>Jesus College PV</v>
      </c>
      <c r="E22" s="98" t="str">
        <f>IFERROR(IF(VLOOKUP($A22,'Annex 2 Designated EHV charges'!$D:$P,10,FALSE)=0,"",VLOOKUP($A22,'Annex 2 Designated EHV charges'!$D:$P,10,FALSE)),"")</f>
        <v/>
      </c>
      <c r="F22" s="99">
        <f>IFERROR(IF(VLOOKUP($A22,'Annex 2 Designated EHV charges'!$D:$P,11,FALSE)=0,"",VLOOKUP($A22,'Annex 2 Designated EHV charges'!$D:$P,11,FALSE)),"")</f>
        <v>726.63</v>
      </c>
      <c r="G22" s="100">
        <f>IFERROR(IF(VLOOKUP($A22,'Annex 2 Designated EHV charges'!$D:$P,12,FALSE)=0,"",VLOOKUP($A22,'Annex 2 Designated EHV charges'!$D:$P,12,FALSE)),"")</f>
        <v>0.05</v>
      </c>
      <c r="H22" s="100">
        <f>IFERROR(IF(VLOOKUP($A22,'Annex 2 Designated EHV charges'!$D:$P,13,FALSE)=0,"",VLOOKUP($A22,'Annex 2 Designated EHV charges'!$D:$P,13,FALSE)),"")</f>
        <v>0.05</v>
      </c>
    </row>
    <row r="23" spans="1:8" x14ac:dyDescent="0.2">
      <c r="A23" s="97">
        <f t="array" ref="A23">IFERROR(INDEX('Annex 2 Designated EHV charges'!$D$11:$D$257, MATCH(0, IF(ISBLANK('Annex 2 Designated EHV charges'!$D$11:$D$257),1, COUNTIF(A$4:$A22, 'Annex 2 Designated EHV charges'!$D$11:$D$257)), 0)),"")</f>
        <v>984</v>
      </c>
      <c r="B23" s="96">
        <f>IF($A23="","",VLOOKUP($A23,'Annex 2 Designated EHV charges'!$D:$O,2,0))</f>
        <v>984</v>
      </c>
      <c r="C23" s="97">
        <f>IF($A23="","",VLOOKUP($A23,'Annex 2 Designated EHV charges'!$D:$O,3,0))</f>
        <v>2100041322192</v>
      </c>
      <c r="D23" s="96" t="str">
        <f>IF($A23="","",VLOOKUP($A23,'Annex 2 Designated EHV charges'!$D:$O,4,0))</f>
        <v>Sully Moors STOR</v>
      </c>
      <c r="E23" s="98">
        <f>IFERROR(IF(VLOOKUP($A23,'Annex 2 Designated EHV charges'!$D:$P,10,FALSE)=0,"",VLOOKUP($A23,'Annex 2 Designated EHV charges'!$D:$P,10,FALSE)),"")</f>
        <v>-0.67300000000000004</v>
      </c>
      <c r="F23" s="99">
        <f>IFERROR(IF(VLOOKUP($A23,'Annex 2 Designated EHV charges'!$D:$P,11,FALSE)=0,"",VLOOKUP($A23,'Annex 2 Designated EHV charges'!$D:$P,11,FALSE)),"")</f>
        <v>605.39</v>
      </c>
      <c r="G23" s="100">
        <f>IFERROR(IF(VLOOKUP($A23,'Annex 2 Designated EHV charges'!$D:$P,12,FALSE)=0,"",VLOOKUP($A23,'Annex 2 Designated EHV charges'!$D:$P,12,FALSE)),"")</f>
        <v>0.05</v>
      </c>
      <c r="H23" s="100">
        <f>IFERROR(IF(VLOOKUP($A23,'Annex 2 Designated EHV charges'!$D:$P,13,FALSE)=0,"",VLOOKUP($A23,'Annex 2 Designated EHV charges'!$D:$P,13,FALSE)),"")</f>
        <v>0.05</v>
      </c>
    </row>
    <row r="24" spans="1:8" x14ac:dyDescent="0.2">
      <c r="A24" s="97">
        <f t="array" ref="A24">IFERROR(INDEX('Annex 2 Designated EHV charges'!$D$11:$D$257, MATCH(0, IF(ISBLANK('Annex 2 Designated EHV charges'!$D$11:$D$257),1, COUNTIF(A$4:$A23, 'Annex 2 Designated EHV charges'!$D$11:$D$257)), 0)),"")</f>
        <v>985</v>
      </c>
      <c r="B24" s="96">
        <f>IF($A24="","",VLOOKUP($A24,'Annex 2 Designated EHV charges'!$D:$O,2,0))</f>
        <v>985</v>
      </c>
      <c r="C24" s="97">
        <f>IF($A24="","",VLOOKUP($A24,'Annex 2 Designated EHV charges'!$D:$O,3,0))</f>
        <v>2100041330928</v>
      </c>
      <c r="D24" s="96" t="str">
        <f>IF($A24="","",VLOOKUP($A24,'Annex 2 Designated EHV charges'!$D:$O,4,0))</f>
        <v>Hafod y Dafal PV</v>
      </c>
      <c r="E24" s="98" t="str">
        <f>IFERROR(IF(VLOOKUP($A24,'Annex 2 Designated EHV charges'!$D:$P,10,FALSE)=0,"",VLOOKUP($A24,'Annex 2 Designated EHV charges'!$D:$P,10,FALSE)),"")</f>
        <v/>
      </c>
      <c r="F24" s="99">
        <f>IFERROR(IF(VLOOKUP($A24,'Annex 2 Designated EHV charges'!$D:$P,11,FALSE)=0,"",VLOOKUP($A24,'Annex 2 Designated EHV charges'!$D:$P,11,FALSE)),"")</f>
        <v>3776.42</v>
      </c>
      <c r="G24" s="100">
        <f>IFERROR(IF(VLOOKUP($A24,'Annex 2 Designated EHV charges'!$D:$P,12,FALSE)=0,"",VLOOKUP($A24,'Annex 2 Designated EHV charges'!$D:$P,12,FALSE)),"")</f>
        <v>0.05</v>
      </c>
      <c r="H24" s="100">
        <f>IFERROR(IF(VLOOKUP($A24,'Annex 2 Designated EHV charges'!$D:$P,13,FALSE)=0,"",VLOOKUP($A24,'Annex 2 Designated EHV charges'!$D:$P,13,FALSE)),"")</f>
        <v>0.05</v>
      </c>
    </row>
    <row r="25" spans="1:8" x14ac:dyDescent="0.2">
      <c r="A25" s="97">
        <f t="array" ref="A25">IFERROR(INDEX('Annex 2 Designated EHV charges'!$D$11:$D$257, MATCH(0, IF(ISBLANK('Annex 2 Designated EHV charges'!$D$11:$D$257),1, COUNTIF(A$4:$A24, 'Annex 2 Designated EHV charges'!$D$11:$D$257)), 0)),"")</f>
        <v>988</v>
      </c>
      <c r="B25" s="96">
        <f>IF($A25="","",VLOOKUP($A25,'Annex 2 Designated EHV charges'!$D:$O,2,0))</f>
        <v>988</v>
      </c>
      <c r="C25" s="97">
        <f>IF($A25="","",VLOOKUP($A25,'Annex 2 Designated EHV charges'!$D:$O,3,0))</f>
        <v>2100041336497</v>
      </c>
      <c r="D25" s="96" t="str">
        <f>IF($A25="","",VLOOKUP($A25,'Annex 2 Designated EHV charges'!$D:$O,4,0))</f>
        <v>Cenin Energy Park T1 WT</v>
      </c>
      <c r="E25" s="98" t="str">
        <f>IFERROR(IF(VLOOKUP($A25,'Annex 2 Designated EHV charges'!$D:$P,10,FALSE)=0,"",VLOOKUP($A25,'Annex 2 Designated EHV charges'!$D:$P,10,FALSE)),"")</f>
        <v/>
      </c>
      <c r="F25" s="99">
        <f>IFERROR(IF(VLOOKUP($A25,'Annex 2 Designated EHV charges'!$D:$P,11,FALSE)=0,"",VLOOKUP($A25,'Annex 2 Designated EHV charges'!$D:$P,11,FALSE)),"")</f>
        <v>67.92</v>
      </c>
      <c r="G25" s="100">
        <f>IFERROR(IF(VLOOKUP($A25,'Annex 2 Designated EHV charges'!$D:$P,12,FALSE)=0,"",VLOOKUP($A25,'Annex 2 Designated EHV charges'!$D:$P,12,FALSE)),"")</f>
        <v>0.05</v>
      </c>
      <c r="H25" s="100">
        <f>IFERROR(IF(VLOOKUP($A25,'Annex 2 Designated EHV charges'!$D:$P,13,FALSE)=0,"",VLOOKUP($A25,'Annex 2 Designated EHV charges'!$D:$P,13,FALSE)),"")</f>
        <v>0.05</v>
      </c>
    </row>
    <row r="26" spans="1:8" x14ac:dyDescent="0.2">
      <c r="A26" s="97">
        <f t="array" ref="A26">IFERROR(INDEX('Annex 2 Designated EHV charges'!$D$11:$D$257, MATCH(0, IF(ISBLANK('Annex 2 Designated EHV charges'!$D$11:$D$257),1, COUNTIF(A$4:$A25, 'Annex 2 Designated EHV charges'!$D$11:$D$257)), 0)),"")</f>
        <v>989</v>
      </c>
      <c r="B26" s="96">
        <f>IF($A26="","",VLOOKUP($A26,'Annex 2 Designated EHV charges'!$D:$O,2,0))</f>
        <v>989</v>
      </c>
      <c r="C26" s="97">
        <f>IF($A26="","",VLOOKUP($A26,'Annex 2 Designated EHV charges'!$D:$O,3,0))</f>
        <v>2100041336725</v>
      </c>
      <c r="D26" s="96" t="str">
        <f>IF($A26="","",VLOOKUP($A26,'Annex 2 Designated EHV charges'!$D:$O,4,0))</f>
        <v>Stormy Down PV</v>
      </c>
      <c r="E26" s="98" t="str">
        <f>IFERROR(IF(VLOOKUP($A26,'Annex 2 Designated EHV charges'!$D:$P,10,FALSE)=0,"",VLOOKUP($A26,'Annex 2 Designated EHV charges'!$D:$P,10,FALSE)),"")</f>
        <v/>
      </c>
      <c r="F26" s="99">
        <f>IFERROR(IF(VLOOKUP($A26,'Annex 2 Designated EHV charges'!$D:$P,11,FALSE)=0,"",VLOOKUP($A26,'Annex 2 Designated EHV charges'!$D:$P,11,FALSE)),"")</f>
        <v>599.4</v>
      </c>
      <c r="G26" s="100">
        <f>IFERROR(IF(VLOOKUP($A26,'Annex 2 Designated EHV charges'!$D:$P,12,FALSE)=0,"",VLOOKUP($A26,'Annex 2 Designated EHV charges'!$D:$P,12,FALSE)),"")</f>
        <v>0.05</v>
      </c>
      <c r="H26" s="100">
        <f>IFERROR(IF(VLOOKUP($A26,'Annex 2 Designated EHV charges'!$D:$P,13,FALSE)=0,"",VLOOKUP($A26,'Annex 2 Designated EHV charges'!$D:$P,13,FALSE)),"")</f>
        <v>0.05</v>
      </c>
    </row>
    <row r="27" spans="1:8" x14ac:dyDescent="0.2">
      <c r="A27" s="97">
        <f t="array" ref="A27">IFERROR(INDEX('Annex 2 Designated EHV charges'!$D$11:$D$257, MATCH(0, IF(ISBLANK('Annex 2 Designated EHV charges'!$D$11:$D$257),1, COUNTIF(A$4:$A26, 'Annex 2 Designated EHV charges'!$D$11:$D$257)), 0)),"")</f>
        <v>721</v>
      </c>
      <c r="B27" s="96">
        <f>IF($A27="","",VLOOKUP($A27,'Annex 2 Designated EHV charges'!$D:$O,2,0))</f>
        <v>721</v>
      </c>
      <c r="C27" s="97">
        <f>IF($A27="","",VLOOKUP($A27,'Annex 2 Designated EHV charges'!$D:$O,3,0))</f>
        <v>2100041336743</v>
      </c>
      <c r="D27" s="96" t="str">
        <f>IF($A27="","",VLOOKUP($A27,'Annex 2 Designated EHV charges'!$D:$O,4,0))</f>
        <v>Oak Grove Farm PV</v>
      </c>
      <c r="E27" s="98" t="str">
        <f>IFERROR(IF(VLOOKUP($A27,'Annex 2 Designated EHV charges'!$D:$P,10,FALSE)=0,"",VLOOKUP($A27,'Annex 2 Designated EHV charges'!$D:$P,10,FALSE)),"")</f>
        <v/>
      </c>
      <c r="F27" s="99">
        <f>IFERROR(IF(VLOOKUP($A27,'Annex 2 Designated EHV charges'!$D:$P,11,FALSE)=0,"",VLOOKUP($A27,'Annex 2 Designated EHV charges'!$D:$P,11,FALSE)),"")</f>
        <v>734.59</v>
      </c>
      <c r="G27" s="100">
        <f>IFERROR(IF(VLOOKUP($A27,'Annex 2 Designated EHV charges'!$D:$P,12,FALSE)=0,"",VLOOKUP($A27,'Annex 2 Designated EHV charges'!$D:$P,12,FALSE)),"")</f>
        <v>0.05</v>
      </c>
      <c r="H27" s="100">
        <f>IFERROR(IF(VLOOKUP($A27,'Annex 2 Designated EHV charges'!$D:$P,13,FALSE)=0,"",VLOOKUP($A27,'Annex 2 Designated EHV charges'!$D:$P,13,FALSE)),"")</f>
        <v>0.05</v>
      </c>
    </row>
    <row r="28" spans="1:8" x14ac:dyDescent="0.2">
      <c r="A28" s="97">
        <f t="array" ref="A28">IFERROR(INDEX('Annex 2 Designated EHV charges'!$D$11:$D$257, MATCH(0, IF(ISBLANK('Annex 2 Designated EHV charges'!$D$11:$D$257),1, COUNTIF(A$4:$A27, 'Annex 2 Designated EHV charges'!$D$11:$D$257)), 0)),"")</f>
        <v>722</v>
      </c>
      <c r="B28" s="96">
        <f>IF($A28="","",VLOOKUP($A28,'Annex 2 Designated EHV charges'!$D:$O,2,0))</f>
        <v>722</v>
      </c>
      <c r="C28" s="97">
        <f>IF($A28="","",VLOOKUP($A28,'Annex 2 Designated EHV charges'!$D:$O,3,0))</f>
        <v>2100041329072</v>
      </c>
      <c r="D28" s="96" t="str">
        <f>IF($A28="","",VLOOKUP($A28,'Annex 2 Designated EHV charges'!$D:$O,4,0))</f>
        <v>Llancadle Farm PV</v>
      </c>
      <c r="E28" s="98" t="str">
        <f>IFERROR(IF(VLOOKUP($A28,'Annex 2 Designated EHV charges'!$D:$P,10,FALSE)=0,"",VLOOKUP($A28,'Annex 2 Designated EHV charges'!$D:$P,10,FALSE)),"")</f>
        <v/>
      </c>
      <c r="F28" s="99">
        <f>IFERROR(IF(VLOOKUP($A28,'Annex 2 Designated EHV charges'!$D:$P,11,FALSE)=0,"",VLOOKUP($A28,'Annex 2 Designated EHV charges'!$D:$P,11,FALSE)),"")</f>
        <v>684.97</v>
      </c>
      <c r="G28" s="100">
        <f>IFERROR(IF(VLOOKUP($A28,'Annex 2 Designated EHV charges'!$D:$P,12,FALSE)=0,"",VLOOKUP($A28,'Annex 2 Designated EHV charges'!$D:$P,12,FALSE)),"")</f>
        <v>0.05</v>
      </c>
      <c r="H28" s="100">
        <f>IFERROR(IF(VLOOKUP($A28,'Annex 2 Designated EHV charges'!$D:$P,13,FALSE)=0,"",VLOOKUP($A28,'Annex 2 Designated EHV charges'!$D:$P,13,FALSE)),"")</f>
        <v>0.05</v>
      </c>
    </row>
    <row r="29" spans="1:8" x14ac:dyDescent="0.2">
      <c r="A29" s="97">
        <f t="array" ref="A29">IFERROR(INDEX('Annex 2 Designated EHV charges'!$D$11:$D$257, MATCH(0, IF(ISBLANK('Annex 2 Designated EHV charges'!$D$11:$D$257),1, COUNTIF(A$4:$A28, 'Annex 2 Designated EHV charges'!$D$11:$D$257)), 0)),"")</f>
        <v>723</v>
      </c>
      <c r="B29" s="96">
        <f>IF($A29="","",VLOOKUP($A29,'Annex 2 Designated EHV charges'!$D:$O,2,0))</f>
        <v>723</v>
      </c>
      <c r="C29" s="97">
        <f>IF($A29="","",VLOOKUP($A29,'Annex 2 Designated EHV charges'!$D:$O,3,0))</f>
        <v>2100041339187</v>
      </c>
      <c r="D29" s="96" t="str">
        <f>IF($A29="","",VLOOKUP($A29,'Annex 2 Designated EHV charges'!$D:$O,4,0))</f>
        <v>Lower House Farm PV</v>
      </c>
      <c r="E29" s="98" t="str">
        <f>IFERROR(IF(VLOOKUP($A29,'Annex 2 Designated EHV charges'!$D:$P,10,FALSE)=0,"",VLOOKUP($A29,'Annex 2 Designated EHV charges'!$D:$P,10,FALSE)),"")</f>
        <v/>
      </c>
      <c r="F29" s="99">
        <f>IFERROR(IF(VLOOKUP($A29,'Annex 2 Designated EHV charges'!$D:$P,11,FALSE)=0,"",VLOOKUP($A29,'Annex 2 Designated EHV charges'!$D:$P,11,FALSE)),"")</f>
        <v>6653.67</v>
      </c>
      <c r="G29" s="100">
        <f>IFERROR(IF(VLOOKUP($A29,'Annex 2 Designated EHV charges'!$D:$P,12,FALSE)=0,"",VLOOKUP($A29,'Annex 2 Designated EHV charges'!$D:$P,12,FALSE)),"")</f>
        <v>0.05</v>
      </c>
      <c r="H29" s="100">
        <f>IFERROR(IF(VLOOKUP($A29,'Annex 2 Designated EHV charges'!$D:$P,13,FALSE)=0,"",VLOOKUP($A29,'Annex 2 Designated EHV charges'!$D:$P,13,FALSE)),"")</f>
        <v>0.05</v>
      </c>
    </row>
    <row r="30" spans="1:8" x14ac:dyDescent="0.2">
      <c r="A30" s="97">
        <f t="array" ref="A30">IFERROR(INDEX('Annex 2 Designated EHV charges'!$D$11:$D$257, MATCH(0, IF(ISBLANK('Annex 2 Designated EHV charges'!$D$11:$D$257),1, COUNTIF(A$4:$A29, 'Annex 2 Designated EHV charges'!$D$11:$D$257)), 0)),"")</f>
        <v>724</v>
      </c>
      <c r="B30" s="96">
        <f>IF($A30="","",VLOOKUP($A30,'Annex 2 Designated EHV charges'!$D:$O,2,0))</f>
        <v>724</v>
      </c>
      <c r="C30" s="97">
        <f>IF($A30="","",VLOOKUP($A30,'Annex 2 Designated EHV charges'!$D:$O,3,0))</f>
        <v>2100041343607</v>
      </c>
      <c r="D30" s="96" t="str">
        <f>IF($A30="","",VLOOKUP($A30,'Annex 2 Designated EHV charges'!$D:$O,4,0))</f>
        <v>Derwyn PV</v>
      </c>
      <c r="E30" s="98" t="str">
        <f>IFERROR(IF(VLOOKUP($A30,'Annex 2 Designated EHV charges'!$D:$P,10,FALSE)=0,"",VLOOKUP($A30,'Annex 2 Designated EHV charges'!$D:$P,10,FALSE)),"")</f>
        <v/>
      </c>
      <c r="F30" s="99">
        <f>IFERROR(IF(VLOOKUP($A30,'Annex 2 Designated EHV charges'!$D:$P,11,FALSE)=0,"",VLOOKUP($A30,'Annex 2 Designated EHV charges'!$D:$P,11,FALSE)),"")</f>
        <v>682.44</v>
      </c>
      <c r="G30" s="100">
        <f>IFERROR(IF(VLOOKUP($A30,'Annex 2 Designated EHV charges'!$D:$P,12,FALSE)=0,"",VLOOKUP($A30,'Annex 2 Designated EHV charges'!$D:$P,12,FALSE)),"")</f>
        <v>0.05</v>
      </c>
      <c r="H30" s="100">
        <f>IFERROR(IF(VLOOKUP($A30,'Annex 2 Designated EHV charges'!$D:$P,13,FALSE)=0,"",VLOOKUP($A30,'Annex 2 Designated EHV charges'!$D:$P,13,FALSE)),"")</f>
        <v>0.05</v>
      </c>
    </row>
    <row r="31" spans="1:8" x14ac:dyDescent="0.2">
      <c r="A31" s="97">
        <f t="array" ref="A31">IFERROR(INDEX('Annex 2 Designated EHV charges'!$D$11:$D$257, MATCH(0, IF(ISBLANK('Annex 2 Designated EHV charges'!$D$11:$D$257),1, COUNTIF(A$4:$A30, 'Annex 2 Designated EHV charges'!$D$11:$D$257)), 0)),"")</f>
        <v>725</v>
      </c>
      <c r="B31" s="96">
        <f>IF($A31="","",VLOOKUP($A31,'Annex 2 Designated EHV charges'!$D:$O,2,0))</f>
        <v>725</v>
      </c>
      <c r="C31" s="97">
        <f>IF($A31="","",VLOOKUP($A31,'Annex 2 Designated EHV charges'!$D:$O,3,0))</f>
        <v>2100041343945</v>
      </c>
      <c r="D31" s="96" t="str">
        <f>IF($A31="","",VLOOKUP($A31,'Annex 2 Designated EHV charges'!$D:$O,4,0))</f>
        <v>Rosedew PV</v>
      </c>
      <c r="E31" s="98" t="str">
        <f>IFERROR(IF(VLOOKUP($A31,'Annex 2 Designated EHV charges'!$D:$P,10,FALSE)=0,"",VLOOKUP($A31,'Annex 2 Designated EHV charges'!$D:$P,10,FALSE)),"")</f>
        <v/>
      </c>
      <c r="F31" s="99">
        <f>IFERROR(IF(VLOOKUP($A31,'Annex 2 Designated EHV charges'!$D:$P,11,FALSE)=0,"",VLOOKUP($A31,'Annex 2 Designated EHV charges'!$D:$P,11,FALSE)),"")</f>
        <v>1299.33</v>
      </c>
      <c r="G31" s="100">
        <f>IFERROR(IF(VLOOKUP($A31,'Annex 2 Designated EHV charges'!$D:$P,12,FALSE)=0,"",VLOOKUP($A31,'Annex 2 Designated EHV charges'!$D:$P,12,FALSE)),"")</f>
        <v>0.05</v>
      </c>
      <c r="H31" s="100">
        <f>IFERROR(IF(VLOOKUP($A31,'Annex 2 Designated EHV charges'!$D:$P,13,FALSE)=0,"",VLOOKUP($A31,'Annex 2 Designated EHV charges'!$D:$P,13,FALSE)),"")</f>
        <v>0.05</v>
      </c>
    </row>
    <row r="32" spans="1:8" x14ac:dyDescent="0.2">
      <c r="A32" s="97">
        <f t="array" ref="A32">IFERROR(INDEX('Annex 2 Designated EHV charges'!$D$11:$D$257, MATCH(0, IF(ISBLANK('Annex 2 Designated EHV charges'!$D$11:$D$257),1, COUNTIF(A$4:$A31, 'Annex 2 Designated EHV charges'!$D$11:$D$257)), 0)),"")</f>
        <v>726</v>
      </c>
      <c r="B32" s="96">
        <f>IF($A32="","",VLOOKUP($A32,'Annex 2 Designated EHV charges'!$D:$O,2,0))</f>
        <v>726</v>
      </c>
      <c r="C32" s="97">
        <f>IF($A32="","",VLOOKUP($A32,'Annex 2 Designated EHV charges'!$D:$O,3,0))</f>
        <v>2100041344656</v>
      </c>
      <c r="D32" s="96" t="str">
        <f>IF($A32="","",VLOOKUP($A32,'Annex 2 Designated EHV charges'!$D:$O,4,0))</f>
        <v>Pen Rhiw Caradog PV</v>
      </c>
      <c r="E32" s="98" t="str">
        <f>IFERROR(IF(VLOOKUP($A32,'Annex 2 Designated EHV charges'!$D:$P,10,FALSE)=0,"",VLOOKUP($A32,'Annex 2 Designated EHV charges'!$D:$P,10,FALSE)),"")</f>
        <v/>
      </c>
      <c r="F32" s="99">
        <f>IFERROR(IF(VLOOKUP($A32,'Annex 2 Designated EHV charges'!$D:$P,11,FALSE)=0,"",VLOOKUP($A32,'Annex 2 Designated EHV charges'!$D:$P,11,FALSE)),"")</f>
        <v>725.72</v>
      </c>
      <c r="G32" s="100">
        <f>IFERROR(IF(VLOOKUP($A32,'Annex 2 Designated EHV charges'!$D:$P,12,FALSE)=0,"",VLOOKUP($A32,'Annex 2 Designated EHV charges'!$D:$P,12,FALSE)),"")</f>
        <v>0.05</v>
      </c>
      <c r="H32" s="100">
        <f>IFERROR(IF(VLOOKUP($A32,'Annex 2 Designated EHV charges'!$D:$P,13,FALSE)=0,"",VLOOKUP($A32,'Annex 2 Designated EHV charges'!$D:$P,13,FALSE)),"")</f>
        <v>0.05</v>
      </c>
    </row>
    <row r="33" spans="1:8" x14ac:dyDescent="0.2">
      <c r="A33" s="97">
        <f t="array" ref="A33">IFERROR(INDEX('Annex 2 Designated EHV charges'!$D$11:$D$257, MATCH(0, IF(ISBLANK('Annex 2 Designated EHV charges'!$D$11:$D$257),1, COUNTIF(A$4:$A32, 'Annex 2 Designated EHV charges'!$D$11:$D$257)), 0)),"")</f>
        <v>727</v>
      </c>
      <c r="B33" s="96">
        <f>IF($A33="","",VLOOKUP($A33,'Annex 2 Designated EHV charges'!$D:$O,2,0))</f>
        <v>727</v>
      </c>
      <c r="C33" s="97">
        <f>IF($A33="","",VLOOKUP($A33,'Annex 2 Designated EHV charges'!$D:$O,3,0))</f>
        <v>2100041345419</v>
      </c>
      <c r="D33" s="96" t="str">
        <f>IF($A33="","",VLOOKUP($A33,'Annex 2 Designated EHV charges'!$D:$O,4,0))</f>
        <v>Mynydd Y Gwrhyd WF</v>
      </c>
      <c r="E33" s="98" t="str">
        <f>IFERROR(IF(VLOOKUP($A33,'Annex 2 Designated EHV charges'!$D:$P,10,FALSE)=0,"",VLOOKUP($A33,'Annex 2 Designated EHV charges'!$D:$P,10,FALSE)),"")</f>
        <v/>
      </c>
      <c r="F33" s="99">
        <f>IFERROR(IF(VLOOKUP($A33,'Annex 2 Designated EHV charges'!$D:$P,11,FALSE)=0,"",VLOOKUP($A33,'Annex 2 Designated EHV charges'!$D:$P,11,FALSE)),"")</f>
        <v>1371.92</v>
      </c>
      <c r="G33" s="100">
        <f>IFERROR(IF(VLOOKUP($A33,'Annex 2 Designated EHV charges'!$D:$P,12,FALSE)=0,"",VLOOKUP($A33,'Annex 2 Designated EHV charges'!$D:$P,12,FALSE)),"")</f>
        <v>0.05</v>
      </c>
      <c r="H33" s="100">
        <f>IFERROR(IF(VLOOKUP($A33,'Annex 2 Designated EHV charges'!$D:$P,13,FALSE)=0,"",VLOOKUP($A33,'Annex 2 Designated EHV charges'!$D:$P,13,FALSE)),"")</f>
        <v>0.05</v>
      </c>
    </row>
    <row r="34" spans="1:8" x14ac:dyDescent="0.2">
      <c r="A34" s="97">
        <f t="array" ref="A34">IFERROR(INDEX('Annex 2 Designated EHV charges'!$D$11:$D$257, MATCH(0, IF(ISBLANK('Annex 2 Designated EHV charges'!$D$11:$D$257),1, COUNTIF(A$4:$A33, 'Annex 2 Designated EHV charges'!$D$11:$D$257)), 0)),"")</f>
        <v>728</v>
      </c>
      <c r="B34" s="96">
        <f>IF($A34="","",VLOOKUP($A34,'Annex 2 Designated EHV charges'!$D:$O,2,0))</f>
        <v>728</v>
      </c>
      <c r="C34" s="97">
        <f>IF($A34="","",VLOOKUP($A34,'Annex 2 Designated EHV charges'!$D:$O,3,0))</f>
        <v>2100041346900</v>
      </c>
      <c r="D34" s="96" t="str">
        <f>IF($A34="","",VLOOKUP($A34,'Annex 2 Designated EHV charges'!$D:$O,4,0))</f>
        <v>Tonypandy STOR</v>
      </c>
      <c r="E34" s="98">
        <f>IFERROR(IF(VLOOKUP($A34,'Annex 2 Designated EHV charges'!$D:$P,10,FALSE)=0,"",VLOOKUP($A34,'Annex 2 Designated EHV charges'!$D:$P,10,FALSE)),"")</f>
        <v>-1.883</v>
      </c>
      <c r="F34" s="99">
        <f>IFERROR(IF(VLOOKUP($A34,'Annex 2 Designated EHV charges'!$D:$P,11,FALSE)=0,"",VLOOKUP($A34,'Annex 2 Designated EHV charges'!$D:$P,11,FALSE)),"")</f>
        <v>987.17</v>
      </c>
      <c r="G34" s="100">
        <f>IFERROR(IF(VLOOKUP($A34,'Annex 2 Designated EHV charges'!$D:$P,12,FALSE)=0,"",VLOOKUP($A34,'Annex 2 Designated EHV charges'!$D:$P,12,FALSE)),"")</f>
        <v>0.05</v>
      </c>
      <c r="H34" s="100">
        <f>IFERROR(IF(VLOOKUP($A34,'Annex 2 Designated EHV charges'!$D:$P,13,FALSE)=0,"",VLOOKUP($A34,'Annex 2 Designated EHV charges'!$D:$P,13,FALSE)),"")</f>
        <v>0.05</v>
      </c>
    </row>
    <row r="35" spans="1:8" x14ac:dyDescent="0.2">
      <c r="A35" s="97">
        <f t="array" ref="A35">IFERROR(INDEX('Annex 2 Designated EHV charges'!$D$11:$D$257, MATCH(0, IF(ISBLANK('Annex 2 Designated EHV charges'!$D$11:$D$257),1, COUNTIF(A$4:$A34, 'Annex 2 Designated EHV charges'!$D$11:$D$257)), 0)),"")</f>
        <v>729</v>
      </c>
      <c r="B35" s="96">
        <f>IF($A35="","",VLOOKUP($A35,'Annex 2 Designated EHV charges'!$D:$O,2,0))</f>
        <v>729</v>
      </c>
      <c r="C35" s="97">
        <f>IF($A35="","",VLOOKUP($A35,'Annex 2 Designated EHV charges'!$D:$O,3,0))</f>
        <v>2100041346885</v>
      </c>
      <c r="D35" s="96" t="str">
        <f>IF($A35="","",VLOOKUP($A35,'Annex 2 Designated EHV charges'!$D:$O,4,0))</f>
        <v>Traston Road STOR</v>
      </c>
      <c r="E35" s="98" t="str">
        <f>IFERROR(IF(VLOOKUP($A35,'Annex 2 Designated EHV charges'!$D:$P,10,FALSE)=0,"",VLOOKUP($A35,'Annex 2 Designated EHV charges'!$D:$P,10,FALSE)),"")</f>
        <v/>
      </c>
      <c r="F35" s="99">
        <f>IFERROR(IF(VLOOKUP($A35,'Annex 2 Designated EHV charges'!$D:$P,11,FALSE)=0,"",VLOOKUP($A35,'Annex 2 Designated EHV charges'!$D:$P,11,FALSE)),"")</f>
        <v>829.59</v>
      </c>
      <c r="G35" s="100">
        <f>IFERROR(IF(VLOOKUP($A35,'Annex 2 Designated EHV charges'!$D:$P,12,FALSE)=0,"",VLOOKUP($A35,'Annex 2 Designated EHV charges'!$D:$P,12,FALSE)),"")</f>
        <v>0.05</v>
      </c>
      <c r="H35" s="100">
        <f>IFERROR(IF(VLOOKUP($A35,'Annex 2 Designated EHV charges'!$D:$P,13,FALSE)=0,"",VLOOKUP($A35,'Annex 2 Designated EHV charges'!$D:$P,13,FALSE)),"")</f>
        <v>0.05</v>
      </c>
    </row>
    <row r="36" spans="1:8" x14ac:dyDescent="0.2">
      <c r="A36" s="97">
        <f t="array" ref="A36">IFERROR(INDEX('Annex 2 Designated EHV charges'!$D$11:$D$257, MATCH(0, IF(ISBLANK('Annex 2 Designated EHV charges'!$D$11:$D$257),1, COUNTIF(A$4:$A35, 'Annex 2 Designated EHV charges'!$D$11:$D$257)), 0)),"")</f>
        <v>730</v>
      </c>
      <c r="B36" s="96">
        <f>IF($A36="","",VLOOKUP($A36,'Annex 2 Designated EHV charges'!$D:$O,2,0))</f>
        <v>730</v>
      </c>
      <c r="C36" s="97">
        <f>IF($A36="","",VLOOKUP($A36,'Annex 2 Designated EHV charges'!$D:$O,3,0))</f>
        <v>2100041347211</v>
      </c>
      <c r="D36" s="96" t="str">
        <f>IF($A36="","",VLOOKUP($A36,'Annex 2 Designated EHV charges'!$D:$O,4,0))</f>
        <v>Maesgwyn Extension WF</v>
      </c>
      <c r="E36" s="98" t="str">
        <f>IFERROR(IF(VLOOKUP($A36,'Annex 2 Designated EHV charges'!$D:$P,10,FALSE)=0,"",VLOOKUP($A36,'Annex 2 Designated EHV charges'!$D:$P,10,FALSE)),"")</f>
        <v/>
      </c>
      <c r="F36" s="99">
        <f>IFERROR(IF(VLOOKUP($A36,'Annex 2 Designated EHV charges'!$D:$P,11,FALSE)=0,"",VLOOKUP($A36,'Annex 2 Designated EHV charges'!$D:$P,11,FALSE)),"")</f>
        <v>311.07</v>
      </c>
      <c r="G36" s="100">
        <f>IFERROR(IF(VLOOKUP($A36,'Annex 2 Designated EHV charges'!$D:$P,12,FALSE)=0,"",VLOOKUP($A36,'Annex 2 Designated EHV charges'!$D:$P,12,FALSE)),"")</f>
        <v>0.05</v>
      </c>
      <c r="H36" s="100">
        <f>IFERROR(IF(VLOOKUP($A36,'Annex 2 Designated EHV charges'!$D:$P,13,FALSE)=0,"",VLOOKUP($A36,'Annex 2 Designated EHV charges'!$D:$P,13,FALSE)),"")</f>
        <v>0.05</v>
      </c>
    </row>
    <row r="37" spans="1:8" x14ac:dyDescent="0.2">
      <c r="A37" s="97">
        <f t="array" ref="A37">IFERROR(INDEX('Annex 2 Designated EHV charges'!$D$11:$D$257, MATCH(0, IF(ISBLANK('Annex 2 Designated EHV charges'!$D$11:$D$257),1, COUNTIF(A$4:$A36, 'Annex 2 Designated EHV charges'!$D$11:$D$257)), 0)),"")</f>
        <v>731</v>
      </c>
      <c r="B37" s="96">
        <f>IF($A37="","",VLOOKUP($A37,'Annex 2 Designated EHV charges'!$D:$O,2,0))</f>
        <v>731</v>
      </c>
      <c r="C37" s="97">
        <f>IF($A37="","",VLOOKUP($A37,'Annex 2 Designated EHV charges'!$D:$O,3,0))</f>
        <v>2100041363427</v>
      </c>
      <c r="D37" s="96" t="str">
        <f>IF($A37="","",VLOOKUP($A37,'Annex 2 Designated EHV charges'!$D:$O,4,0))</f>
        <v>Manor Farm PV</v>
      </c>
      <c r="E37" s="98" t="str">
        <f>IFERROR(IF(VLOOKUP($A37,'Annex 2 Designated EHV charges'!$D:$P,10,FALSE)=0,"",VLOOKUP($A37,'Annex 2 Designated EHV charges'!$D:$P,10,FALSE)),"")</f>
        <v/>
      </c>
      <c r="F37" s="99">
        <f>IFERROR(IF(VLOOKUP($A37,'Annex 2 Designated EHV charges'!$D:$P,11,FALSE)=0,"",VLOOKUP($A37,'Annex 2 Designated EHV charges'!$D:$P,11,FALSE)),"")</f>
        <v>970.98</v>
      </c>
      <c r="G37" s="100">
        <f>IFERROR(IF(VLOOKUP($A37,'Annex 2 Designated EHV charges'!$D:$P,12,FALSE)=0,"",VLOOKUP($A37,'Annex 2 Designated EHV charges'!$D:$P,12,FALSE)),"")</f>
        <v>0.05</v>
      </c>
      <c r="H37" s="100">
        <f>IFERROR(IF(VLOOKUP($A37,'Annex 2 Designated EHV charges'!$D:$P,13,FALSE)=0,"",VLOOKUP($A37,'Annex 2 Designated EHV charges'!$D:$P,13,FALSE)),"")</f>
        <v>0.05</v>
      </c>
    </row>
    <row r="38" spans="1:8" x14ac:dyDescent="0.2">
      <c r="A38" s="97" t="str">
        <f t="array" ref="A38">IFERROR(INDEX('Annex 2 Designated EHV charges'!$D$11:$D$257, MATCH(0, IF(ISBLANK('Annex 2 Designated EHV charges'!$D$11:$D$257),1, COUNTIF(A$4:$A37, 'Annex 2 Designated EHV charges'!$D$11:$D$257)), 0)),"")</f>
        <v>982</v>
      </c>
      <c r="B38" s="96">
        <f>IF($A38="","",VLOOKUP($A38,'Annex 2 Designated EHV charges'!$D:$O,2,0))</f>
        <v>982</v>
      </c>
      <c r="C38" s="97">
        <f>IF($A38="","",VLOOKUP($A38,'Annex 2 Designated EHV charges'!$D:$O,3,0))</f>
        <v>2100041320691</v>
      </c>
      <c r="D38" s="96" t="str">
        <f>IF($A38="","",VLOOKUP($A38,'Annex 2 Designated EHV charges'!$D:$O,4,0))</f>
        <v>Pant Y Moch PV1</v>
      </c>
      <c r="E38" s="98" t="str">
        <f>IFERROR(IF(VLOOKUP($A38,'Annex 2 Designated EHV charges'!$D:$P,10,FALSE)=0,"",VLOOKUP($A38,'Annex 2 Designated EHV charges'!$D:$P,10,FALSE)),"")</f>
        <v/>
      </c>
      <c r="F38" s="99">
        <f>IFERROR(IF(VLOOKUP($A38,'Annex 2 Designated EHV charges'!$D:$P,11,FALSE)=0,"",VLOOKUP($A38,'Annex 2 Designated EHV charges'!$D:$P,11,FALSE)),"")</f>
        <v>993.63</v>
      </c>
      <c r="G38" s="100">
        <f>IFERROR(IF(VLOOKUP($A38,'Annex 2 Designated EHV charges'!$D:$P,12,FALSE)=0,"",VLOOKUP($A38,'Annex 2 Designated EHV charges'!$D:$P,12,FALSE)),"")</f>
        <v>0.05</v>
      </c>
      <c r="H38" s="100">
        <f>IFERROR(IF(VLOOKUP($A38,'Annex 2 Designated EHV charges'!$D:$P,13,FALSE)=0,"",VLOOKUP($A38,'Annex 2 Designated EHV charges'!$D:$P,13,FALSE)),"")</f>
        <v>0.05</v>
      </c>
    </row>
    <row r="39" spans="1:8" x14ac:dyDescent="0.2">
      <c r="A39" s="97">
        <f t="array" ref="A39">IFERROR(INDEX('Annex 2 Designated EHV charges'!$D$11:$D$257, MATCH(0, IF(ISBLANK('Annex 2 Designated EHV charges'!$D$11:$D$257),1, COUNTIF(A$4:$A38, 'Annex 2 Designated EHV charges'!$D$11:$D$257)), 0)),"")</f>
        <v>732</v>
      </c>
      <c r="B39" s="96">
        <f>IF($A39="","",VLOOKUP($A39,'Annex 2 Designated EHV charges'!$D:$O,2,0))</f>
        <v>732</v>
      </c>
      <c r="C39" s="97">
        <f>IF($A39="","",VLOOKUP($A39,'Annex 2 Designated EHV charges'!$D:$O,3,0))</f>
        <v>2100041376435</v>
      </c>
      <c r="D39" s="96" t="str">
        <f>IF($A39="","",VLOOKUP($A39,'Annex 2 Designated EHV charges'!$D:$O,4,0))</f>
        <v>Pant Y Moch PV2</v>
      </c>
      <c r="E39" s="98" t="str">
        <f>IFERROR(IF(VLOOKUP($A39,'Annex 2 Designated EHV charges'!$D:$P,10,FALSE)=0,"",VLOOKUP($A39,'Annex 2 Designated EHV charges'!$D:$P,10,FALSE)),"")</f>
        <v/>
      </c>
      <c r="F39" s="99">
        <f>IFERROR(IF(VLOOKUP($A39,'Annex 2 Designated EHV charges'!$D:$P,11,FALSE)=0,"",VLOOKUP($A39,'Annex 2 Designated EHV charges'!$D:$P,11,FALSE)),"")</f>
        <v>993.63</v>
      </c>
      <c r="G39" s="100">
        <f>IFERROR(IF(VLOOKUP($A39,'Annex 2 Designated EHV charges'!$D:$P,12,FALSE)=0,"",VLOOKUP($A39,'Annex 2 Designated EHV charges'!$D:$P,12,FALSE)),"")</f>
        <v>0.05</v>
      </c>
      <c r="H39" s="100">
        <f>IFERROR(IF(VLOOKUP($A39,'Annex 2 Designated EHV charges'!$D:$P,13,FALSE)=0,"",VLOOKUP($A39,'Annex 2 Designated EHV charges'!$D:$P,13,FALSE)),"")</f>
        <v>0.05</v>
      </c>
    </row>
    <row r="40" spans="1:8" x14ac:dyDescent="0.2">
      <c r="A40" s="97">
        <f t="array" ref="A40">IFERROR(INDEX('Annex 2 Designated EHV charges'!$D$11:$D$257, MATCH(0, IF(ISBLANK('Annex 2 Designated EHV charges'!$D$11:$D$257),1, COUNTIF(A$4:$A39, 'Annex 2 Designated EHV charges'!$D$11:$D$257)), 0)),"")</f>
        <v>733</v>
      </c>
      <c r="B40" s="96">
        <f>IF($A40="","",VLOOKUP($A40,'Annex 2 Designated EHV charges'!$D:$O,2,0))</f>
        <v>733</v>
      </c>
      <c r="C40" s="97">
        <f>IF($A40="","",VLOOKUP($A40,'Annex 2 Designated EHV charges'!$D:$O,3,0))</f>
        <v>2100041355198</v>
      </c>
      <c r="D40" s="96" t="str">
        <f>IF($A40="","",VLOOKUP($A40,'Annex 2 Designated EHV charges'!$D:$O,4,0))</f>
        <v>Rhewl Farm PV</v>
      </c>
      <c r="E40" s="98" t="str">
        <f>IFERROR(IF(VLOOKUP($A40,'Annex 2 Designated EHV charges'!$D:$P,10,FALSE)=0,"",VLOOKUP($A40,'Annex 2 Designated EHV charges'!$D:$P,10,FALSE)),"")</f>
        <v/>
      </c>
      <c r="F40" s="99">
        <f>IFERROR(IF(VLOOKUP($A40,'Annex 2 Designated EHV charges'!$D:$P,11,FALSE)=0,"",VLOOKUP($A40,'Annex 2 Designated EHV charges'!$D:$P,11,FALSE)),"")</f>
        <v>792.88</v>
      </c>
      <c r="G40" s="100">
        <f>IFERROR(IF(VLOOKUP($A40,'Annex 2 Designated EHV charges'!$D:$P,12,FALSE)=0,"",VLOOKUP($A40,'Annex 2 Designated EHV charges'!$D:$P,12,FALSE)),"")</f>
        <v>0.05</v>
      </c>
      <c r="H40" s="100">
        <f>IFERROR(IF(VLOOKUP($A40,'Annex 2 Designated EHV charges'!$D:$P,13,FALSE)=0,"",VLOOKUP($A40,'Annex 2 Designated EHV charges'!$D:$P,13,FALSE)),"")</f>
        <v>0.05</v>
      </c>
    </row>
    <row r="41" spans="1:8" x14ac:dyDescent="0.2">
      <c r="A41" s="97">
        <f t="array" ref="A41">IFERROR(INDEX('Annex 2 Designated EHV charges'!$D$11:$D$257, MATCH(0, IF(ISBLANK('Annex 2 Designated EHV charges'!$D$11:$D$257),1, COUNTIF(A$4:$A40, 'Annex 2 Designated EHV charges'!$D$11:$D$257)), 0)),"")</f>
        <v>735</v>
      </c>
      <c r="B41" s="96">
        <f>IF($A41="","",VLOOKUP($A41,'Annex 2 Designated EHV charges'!$D:$O,2,0))</f>
        <v>735</v>
      </c>
      <c r="C41" s="97">
        <f>IF($A41="","",VLOOKUP($A41,'Annex 2 Designated EHV charges'!$D:$O,3,0))</f>
        <v>2100041383520</v>
      </c>
      <c r="D41" s="96" t="str">
        <f>IF($A41="","",VLOOKUP($A41,'Annex 2 Designated EHV charges'!$D:$O,4,0))</f>
        <v>Bargoed PV</v>
      </c>
      <c r="E41" s="98" t="str">
        <f>IFERROR(IF(VLOOKUP($A41,'Annex 2 Designated EHV charges'!$D:$P,10,FALSE)=0,"",VLOOKUP($A41,'Annex 2 Designated EHV charges'!$D:$P,10,FALSE)),"")</f>
        <v/>
      </c>
      <c r="F41" s="99">
        <f>IFERROR(IF(VLOOKUP($A41,'Annex 2 Designated EHV charges'!$D:$P,11,FALSE)=0,"",VLOOKUP($A41,'Annex 2 Designated EHV charges'!$D:$P,11,FALSE)),"")</f>
        <v>604.61</v>
      </c>
      <c r="G41" s="100">
        <f>IFERROR(IF(VLOOKUP($A41,'Annex 2 Designated EHV charges'!$D:$P,12,FALSE)=0,"",VLOOKUP($A41,'Annex 2 Designated EHV charges'!$D:$P,12,FALSE)),"")</f>
        <v>0.05</v>
      </c>
      <c r="H41" s="100">
        <f>IFERROR(IF(VLOOKUP($A41,'Annex 2 Designated EHV charges'!$D:$P,13,FALSE)=0,"",VLOOKUP($A41,'Annex 2 Designated EHV charges'!$D:$P,13,FALSE)),"")</f>
        <v>0.05</v>
      </c>
    </row>
    <row r="42" spans="1:8" x14ac:dyDescent="0.2">
      <c r="A42" s="97">
        <f t="array" ref="A42">IFERROR(INDEX('Annex 2 Designated EHV charges'!$D$11:$D$257, MATCH(0, IF(ISBLANK('Annex 2 Designated EHV charges'!$D$11:$D$257),1, COUNTIF(A$4:$A41, 'Annex 2 Designated EHV charges'!$D$11:$D$257)), 0)),"")</f>
        <v>736</v>
      </c>
      <c r="B42" s="96">
        <f>IF($A42="","",VLOOKUP($A42,'Annex 2 Designated EHV charges'!$D:$O,2,0))</f>
        <v>736</v>
      </c>
      <c r="C42" s="97">
        <f>IF($A42="","",VLOOKUP($A42,'Annex 2 Designated EHV charges'!$D:$O,3,0))</f>
        <v>2100041383831</v>
      </c>
      <c r="D42" s="96" t="str">
        <f>IF($A42="","",VLOOKUP($A42,'Annex 2 Designated EHV charges'!$D:$O,4,0))</f>
        <v>Mynydd Brombil WF</v>
      </c>
      <c r="E42" s="98" t="str">
        <f>IFERROR(IF(VLOOKUP($A42,'Annex 2 Designated EHV charges'!$D:$P,10,FALSE)=0,"",VLOOKUP($A42,'Annex 2 Designated EHV charges'!$D:$P,10,FALSE)),"")</f>
        <v/>
      </c>
      <c r="F42" s="99">
        <f>IFERROR(IF(VLOOKUP($A42,'Annex 2 Designated EHV charges'!$D:$P,11,FALSE)=0,"",VLOOKUP($A42,'Annex 2 Designated EHV charges'!$D:$P,11,FALSE)),"")</f>
        <v>4075.04</v>
      </c>
      <c r="G42" s="100">
        <f>IFERROR(IF(VLOOKUP($A42,'Annex 2 Designated EHV charges'!$D:$P,12,FALSE)=0,"",VLOOKUP($A42,'Annex 2 Designated EHV charges'!$D:$P,12,FALSE)),"")</f>
        <v>0.05</v>
      </c>
      <c r="H42" s="100">
        <f>IFERROR(IF(VLOOKUP($A42,'Annex 2 Designated EHV charges'!$D:$P,13,FALSE)=0,"",VLOOKUP($A42,'Annex 2 Designated EHV charges'!$D:$P,13,FALSE)),"")</f>
        <v>0.05</v>
      </c>
    </row>
    <row r="43" spans="1:8" x14ac:dyDescent="0.2">
      <c r="A43" s="97">
        <f t="array" ref="A43">IFERROR(INDEX('Annex 2 Designated EHV charges'!$D$11:$D$257, MATCH(0, IF(ISBLANK('Annex 2 Designated EHV charges'!$D$11:$D$257),1, COUNTIF(A$4:$A42, 'Annex 2 Designated EHV charges'!$D$11:$D$257)), 0)),"")</f>
        <v>737</v>
      </c>
      <c r="B43" s="96">
        <f>IF($A43="","",VLOOKUP($A43,'Annex 2 Designated EHV charges'!$D:$O,2,0))</f>
        <v>737</v>
      </c>
      <c r="C43" s="97">
        <f>IF($A43="","",VLOOKUP($A43,'Annex 2 Designated EHV charges'!$D:$O,3,0))</f>
        <v>2100041383850</v>
      </c>
      <c r="D43" s="96" t="str">
        <f>IF($A43="","",VLOOKUP($A43,'Annex 2 Designated EHV charges'!$D:$O,4,0))</f>
        <v>Rassau Ind Est STOR</v>
      </c>
      <c r="E43" s="98" t="str">
        <f>IFERROR(IF(VLOOKUP($A43,'Annex 2 Designated EHV charges'!$D:$P,10,FALSE)=0,"",VLOOKUP($A43,'Annex 2 Designated EHV charges'!$D:$P,10,FALSE)),"")</f>
        <v/>
      </c>
      <c r="F43" s="99">
        <f>IFERROR(IF(VLOOKUP($A43,'Annex 2 Designated EHV charges'!$D:$P,11,FALSE)=0,"",VLOOKUP($A43,'Annex 2 Designated EHV charges'!$D:$P,11,FALSE)),"")</f>
        <v>3032.9</v>
      </c>
      <c r="G43" s="100">
        <f>IFERROR(IF(VLOOKUP($A43,'Annex 2 Designated EHV charges'!$D:$P,12,FALSE)=0,"",VLOOKUP($A43,'Annex 2 Designated EHV charges'!$D:$P,12,FALSE)),"")</f>
        <v>0.05</v>
      </c>
      <c r="H43" s="100">
        <f>IFERROR(IF(VLOOKUP($A43,'Annex 2 Designated EHV charges'!$D:$P,13,FALSE)=0,"",VLOOKUP($A43,'Annex 2 Designated EHV charges'!$D:$P,13,FALSE)),"")</f>
        <v>0.05</v>
      </c>
    </row>
    <row r="44" spans="1:8" x14ac:dyDescent="0.2">
      <c r="A44" s="97">
        <f t="array" ref="A44">IFERROR(INDEX('Annex 2 Designated EHV charges'!$D$11:$D$257, MATCH(0, IF(ISBLANK('Annex 2 Designated EHV charges'!$D$11:$D$257),1, COUNTIF(A$4:$A43, 'Annex 2 Designated EHV charges'!$D$11:$D$257)), 0)),"")</f>
        <v>738</v>
      </c>
      <c r="B44" s="96">
        <f>IF($A44="","",VLOOKUP($A44,'Annex 2 Designated EHV charges'!$D:$O,2,0))</f>
        <v>738</v>
      </c>
      <c r="C44" s="97">
        <f>IF($A44="","",VLOOKUP($A44,'Annex 2 Designated EHV charges'!$D:$O,3,0))</f>
        <v>2100041394114</v>
      </c>
      <c r="D44" s="96" t="str">
        <f>IF($A44="","",VLOOKUP($A44,'Annex 2 Designated EHV charges'!$D:$O,4,0))</f>
        <v>Llynfi Afan WF</v>
      </c>
      <c r="E44" s="98" t="str">
        <f>IFERROR(IF(VLOOKUP($A44,'Annex 2 Designated EHV charges'!$D:$P,10,FALSE)=0,"",VLOOKUP($A44,'Annex 2 Designated EHV charges'!$D:$P,10,FALSE)),"")</f>
        <v/>
      </c>
      <c r="F44" s="99">
        <f>IFERROR(IF(VLOOKUP($A44,'Annex 2 Designated EHV charges'!$D:$P,11,FALSE)=0,"",VLOOKUP($A44,'Annex 2 Designated EHV charges'!$D:$P,11,FALSE)),"")</f>
        <v>4016.82</v>
      </c>
      <c r="G44" s="100">
        <f>IFERROR(IF(VLOOKUP($A44,'Annex 2 Designated EHV charges'!$D:$P,12,FALSE)=0,"",VLOOKUP($A44,'Annex 2 Designated EHV charges'!$D:$P,12,FALSE)),"")</f>
        <v>0.05</v>
      </c>
      <c r="H44" s="100">
        <f>IFERROR(IF(VLOOKUP($A44,'Annex 2 Designated EHV charges'!$D:$P,13,FALSE)=0,"",VLOOKUP($A44,'Annex 2 Designated EHV charges'!$D:$P,13,FALSE)),"")</f>
        <v>0.05</v>
      </c>
    </row>
    <row r="45" spans="1:8" x14ac:dyDescent="0.2">
      <c r="A45" s="97">
        <f t="array" ref="A45">IFERROR(INDEX('Annex 2 Designated EHV charges'!$D$11:$D$257, MATCH(0, IF(ISBLANK('Annex 2 Designated EHV charges'!$D$11:$D$257),1, COUNTIF(A$4:$A44, 'Annex 2 Designated EHV charges'!$D$11:$D$257)), 0)),"")</f>
        <v>739</v>
      </c>
      <c r="B45" s="96">
        <f>IF($A45="","",VLOOKUP($A45,'Annex 2 Designated EHV charges'!$D:$O,2,0))</f>
        <v>739</v>
      </c>
      <c r="C45" s="97">
        <f>IF($A45="","",VLOOKUP($A45,'Annex 2 Designated EHV charges'!$D:$O,3,0))</f>
        <v>2100041394132</v>
      </c>
      <c r="D45" s="96" t="str">
        <f>IF($A45="","",VLOOKUP($A45,'Annex 2 Designated EHV charges'!$D:$O,4,0))</f>
        <v>Mynydd Yr Aber 66kV WF</v>
      </c>
      <c r="E45" s="98" t="str">
        <f>IFERROR(IF(VLOOKUP($A45,'Annex 2 Designated EHV charges'!$D:$P,10,FALSE)=0,"",VLOOKUP($A45,'Annex 2 Designated EHV charges'!$D:$P,10,FALSE)),"")</f>
        <v/>
      </c>
      <c r="F45" s="99">
        <f>IFERROR(IF(VLOOKUP($A45,'Annex 2 Designated EHV charges'!$D:$P,11,FALSE)=0,"",VLOOKUP($A45,'Annex 2 Designated EHV charges'!$D:$P,11,FALSE)),"")</f>
        <v>4829.54</v>
      </c>
      <c r="G45" s="100">
        <f>IFERROR(IF(VLOOKUP($A45,'Annex 2 Designated EHV charges'!$D:$P,12,FALSE)=0,"",VLOOKUP($A45,'Annex 2 Designated EHV charges'!$D:$P,12,FALSE)),"")</f>
        <v>0.05</v>
      </c>
      <c r="H45" s="100">
        <f>IFERROR(IF(VLOOKUP($A45,'Annex 2 Designated EHV charges'!$D:$P,13,FALSE)=0,"",VLOOKUP($A45,'Annex 2 Designated EHV charges'!$D:$P,13,FALSE)),"")</f>
        <v>0.05</v>
      </c>
    </row>
    <row r="46" spans="1:8" x14ac:dyDescent="0.2">
      <c r="A46" s="97">
        <f t="array" ref="A46">IFERROR(INDEX('Annex 2 Designated EHV charges'!$D$11:$D$257, MATCH(0, IF(ISBLANK('Annex 2 Designated EHV charges'!$D$11:$D$257),1, COUNTIF(A$4:$A45, 'Annex 2 Designated EHV charges'!$D$11:$D$257)), 0)),"")</f>
        <v>740</v>
      </c>
      <c r="B46" s="96">
        <f>IF($A46="","",VLOOKUP($A46,'Annex 2 Designated EHV charges'!$D:$O,2,0))</f>
        <v>740</v>
      </c>
      <c r="C46" s="97">
        <f>IF($A46="","",VLOOKUP($A46,'Annex 2 Designated EHV charges'!$D:$O,3,0))</f>
        <v>2100041401792</v>
      </c>
      <c r="D46" s="96" t="str">
        <f>IF($A46="","",VLOOKUP($A46,'Annex 2 Designated EHV charges'!$D:$O,4,0))</f>
        <v>Waun Y Pound 1 STOR</v>
      </c>
      <c r="E46" s="98" t="str">
        <f>IFERROR(IF(VLOOKUP($A46,'Annex 2 Designated EHV charges'!$D:$P,10,FALSE)=0,"",VLOOKUP($A46,'Annex 2 Designated EHV charges'!$D:$P,10,FALSE)),"")</f>
        <v/>
      </c>
      <c r="F46" s="99">
        <f>IFERROR(IF(VLOOKUP($A46,'Annex 2 Designated EHV charges'!$D:$P,11,FALSE)=0,"",VLOOKUP($A46,'Annex 2 Designated EHV charges'!$D:$P,11,FALSE)),"")</f>
        <v>605.72</v>
      </c>
      <c r="G46" s="100">
        <f>IFERROR(IF(VLOOKUP($A46,'Annex 2 Designated EHV charges'!$D:$P,12,FALSE)=0,"",VLOOKUP($A46,'Annex 2 Designated EHV charges'!$D:$P,12,FALSE)),"")</f>
        <v>0.05</v>
      </c>
      <c r="H46" s="100">
        <f>IFERROR(IF(VLOOKUP($A46,'Annex 2 Designated EHV charges'!$D:$P,13,FALSE)=0,"",VLOOKUP($A46,'Annex 2 Designated EHV charges'!$D:$P,13,FALSE)),"")</f>
        <v>0.05</v>
      </c>
    </row>
    <row r="47" spans="1:8" x14ac:dyDescent="0.2">
      <c r="A47" s="97">
        <f t="array" ref="A47">IFERROR(INDEX('Annex 2 Designated EHV charges'!$D$11:$D$257, MATCH(0, IF(ISBLANK('Annex 2 Designated EHV charges'!$D$11:$D$257),1, COUNTIF(A$4:$A46, 'Annex 2 Designated EHV charges'!$D$11:$D$257)), 0)),"")</f>
        <v>741</v>
      </c>
      <c r="B47" s="96">
        <f>IF($A47="","",VLOOKUP($A47,'Annex 2 Designated EHV charges'!$D:$O,2,0))</f>
        <v>741</v>
      </c>
      <c r="C47" s="97">
        <f>IF($A47="","",VLOOKUP($A47,'Annex 2 Designated EHV charges'!$D:$O,3,0))</f>
        <v>2100041403647</v>
      </c>
      <c r="D47" s="96" t="str">
        <f>IF($A47="","",VLOOKUP($A47,'Annex 2 Designated EHV charges'!$D:$O,4,0))</f>
        <v>Cockett Valley PV</v>
      </c>
      <c r="E47" s="98" t="str">
        <f>IFERROR(IF(VLOOKUP($A47,'Annex 2 Designated EHV charges'!$D:$P,10,FALSE)=0,"",VLOOKUP($A47,'Annex 2 Designated EHV charges'!$D:$P,10,FALSE)),"")</f>
        <v/>
      </c>
      <c r="F47" s="99">
        <f>IFERROR(IF(VLOOKUP($A47,'Annex 2 Designated EHV charges'!$D:$P,11,FALSE)=0,"",VLOOKUP($A47,'Annex 2 Designated EHV charges'!$D:$P,11,FALSE)),"")</f>
        <v>1612.85</v>
      </c>
      <c r="G47" s="100">
        <f>IFERROR(IF(VLOOKUP($A47,'Annex 2 Designated EHV charges'!$D:$P,12,FALSE)=0,"",VLOOKUP($A47,'Annex 2 Designated EHV charges'!$D:$P,12,FALSE)),"")</f>
        <v>0.05</v>
      </c>
      <c r="H47" s="100">
        <f>IFERROR(IF(VLOOKUP($A47,'Annex 2 Designated EHV charges'!$D:$P,13,FALSE)=0,"",VLOOKUP($A47,'Annex 2 Designated EHV charges'!$D:$P,13,FALSE)),"")</f>
        <v>0.05</v>
      </c>
    </row>
    <row r="48" spans="1:8" x14ac:dyDescent="0.2">
      <c r="A48" s="97">
        <f t="array" ref="A48">IFERROR(INDEX('Annex 2 Designated EHV charges'!$D$11:$D$257, MATCH(0, IF(ISBLANK('Annex 2 Designated EHV charges'!$D$11:$D$257),1, COUNTIF(A$4:$A47, 'Annex 2 Designated EHV charges'!$D$11:$D$257)), 0)),"")</f>
        <v>742</v>
      </c>
      <c r="B48" s="96">
        <f>IF($A48="","",VLOOKUP($A48,'Annex 2 Designated EHV charges'!$D:$O,2,0))</f>
        <v>742</v>
      </c>
      <c r="C48" s="97">
        <f>IF($A48="","",VLOOKUP($A48,'Annex 2 Designated EHV charges'!$D:$O,3,0))</f>
        <v>2100041403665</v>
      </c>
      <c r="D48" s="96" t="str">
        <f>IF($A48="","",VLOOKUP($A48,'Annex 2 Designated EHV charges'!$D:$O,4,0))</f>
        <v>Nathenfoel PV</v>
      </c>
      <c r="E48" s="98" t="str">
        <f>IFERROR(IF(VLOOKUP($A48,'Annex 2 Designated EHV charges'!$D:$P,10,FALSE)=0,"",VLOOKUP($A48,'Annex 2 Designated EHV charges'!$D:$P,10,FALSE)),"")</f>
        <v/>
      </c>
      <c r="F48" s="99">
        <f>IFERROR(IF(VLOOKUP($A48,'Annex 2 Designated EHV charges'!$D:$P,11,FALSE)=0,"",VLOOKUP($A48,'Annex 2 Designated EHV charges'!$D:$P,11,FALSE)),"")</f>
        <v>923.59</v>
      </c>
      <c r="G48" s="100">
        <f>IFERROR(IF(VLOOKUP($A48,'Annex 2 Designated EHV charges'!$D:$P,12,FALSE)=0,"",VLOOKUP($A48,'Annex 2 Designated EHV charges'!$D:$P,12,FALSE)),"")</f>
        <v>0.05</v>
      </c>
      <c r="H48" s="100">
        <f>IFERROR(IF(VLOOKUP($A48,'Annex 2 Designated EHV charges'!$D:$P,13,FALSE)=0,"",VLOOKUP($A48,'Annex 2 Designated EHV charges'!$D:$P,13,FALSE)),"")</f>
        <v>0.05</v>
      </c>
    </row>
    <row r="49" spans="1:8" x14ac:dyDescent="0.2">
      <c r="A49" s="97">
        <f t="array" ref="A49">IFERROR(INDEX('Annex 2 Designated EHV charges'!$D$11:$D$257, MATCH(0, IF(ISBLANK('Annex 2 Designated EHV charges'!$D$11:$D$257),1, COUNTIF(A$4:$A48, 'Annex 2 Designated EHV charges'!$D$11:$D$257)), 0)),"")</f>
        <v>743</v>
      </c>
      <c r="B49" s="96">
        <f>IF($A49="","",VLOOKUP($A49,'Annex 2 Designated EHV charges'!$D:$O,2,0))</f>
        <v>743</v>
      </c>
      <c r="C49" s="97">
        <f>IF($A49="","",VLOOKUP($A49,'Annex 2 Designated EHV charges'!$D:$O,3,0))</f>
        <v>2100041403683</v>
      </c>
      <c r="D49" s="96" t="str">
        <f>IF($A49="","",VLOOKUP($A49,'Annex 2 Designated EHV charges'!$D:$O,4,0))</f>
        <v>Waun Y Pound 2 STOR</v>
      </c>
      <c r="E49" s="98" t="str">
        <f>IFERROR(IF(VLOOKUP($A49,'Annex 2 Designated EHV charges'!$D:$P,10,FALSE)=0,"",VLOOKUP($A49,'Annex 2 Designated EHV charges'!$D:$P,10,FALSE)),"")</f>
        <v/>
      </c>
      <c r="F49" s="99">
        <f>IFERROR(IF(VLOOKUP($A49,'Annex 2 Designated EHV charges'!$D:$P,11,FALSE)=0,"",VLOOKUP($A49,'Annex 2 Designated EHV charges'!$D:$P,11,FALSE)),"")</f>
        <v>604.83000000000004</v>
      </c>
      <c r="G49" s="100">
        <f>IFERROR(IF(VLOOKUP($A49,'Annex 2 Designated EHV charges'!$D:$P,12,FALSE)=0,"",VLOOKUP($A49,'Annex 2 Designated EHV charges'!$D:$P,12,FALSE)),"")</f>
        <v>0.05</v>
      </c>
      <c r="H49" s="100">
        <f>IFERROR(IF(VLOOKUP($A49,'Annex 2 Designated EHV charges'!$D:$P,13,FALSE)=0,"",VLOOKUP($A49,'Annex 2 Designated EHV charges'!$D:$P,13,FALSE)),"")</f>
        <v>0.05</v>
      </c>
    </row>
    <row r="50" spans="1:8" x14ac:dyDescent="0.2">
      <c r="A50" s="97">
        <f t="array" ref="A50">IFERROR(INDEX('Annex 2 Designated EHV charges'!$D$11:$D$257, MATCH(0, IF(ISBLANK('Annex 2 Designated EHV charges'!$D$11:$D$257),1, COUNTIF(A$4:$A49, 'Annex 2 Designated EHV charges'!$D$11:$D$257)), 0)),"")</f>
        <v>744</v>
      </c>
      <c r="B50" s="96">
        <f>IF($A50="","",VLOOKUP($A50,'Annex 2 Designated EHV charges'!$D:$O,2,0))</f>
        <v>744</v>
      </c>
      <c r="C50" s="97">
        <f>IF($A50="","",VLOOKUP($A50,'Annex 2 Designated EHV charges'!$D:$O,3,0))</f>
        <v>2100041407776</v>
      </c>
      <c r="D50" s="96" t="str">
        <f>IF($A50="","",VLOOKUP($A50,'Annex 2 Designated EHV charges'!$D:$O,4,0))</f>
        <v>St Peters Church WF</v>
      </c>
      <c r="E50" s="98" t="str">
        <f>IFERROR(IF(VLOOKUP($A50,'Annex 2 Designated EHV charges'!$D:$P,10,FALSE)=0,"",VLOOKUP($A50,'Annex 2 Designated EHV charges'!$D:$P,10,FALSE)),"")</f>
        <v/>
      </c>
      <c r="F50" s="99">
        <f>IFERROR(IF(VLOOKUP($A50,'Annex 2 Designated EHV charges'!$D:$P,11,FALSE)=0,"",VLOOKUP($A50,'Annex 2 Designated EHV charges'!$D:$P,11,FALSE)),"")</f>
        <v>3625.69</v>
      </c>
      <c r="G50" s="100">
        <f>IFERROR(IF(VLOOKUP($A50,'Annex 2 Designated EHV charges'!$D:$P,12,FALSE)=0,"",VLOOKUP($A50,'Annex 2 Designated EHV charges'!$D:$P,12,FALSE)),"")</f>
        <v>0.05</v>
      </c>
      <c r="H50" s="100">
        <f>IFERROR(IF(VLOOKUP($A50,'Annex 2 Designated EHV charges'!$D:$P,13,FALSE)=0,"",VLOOKUP($A50,'Annex 2 Designated EHV charges'!$D:$P,13,FALSE)),"")</f>
        <v>0.05</v>
      </c>
    </row>
    <row r="51" spans="1:8" hidden="1" x14ac:dyDescent="0.2">
      <c r="A51" s="97" t="str">
        <f t="array" ref="A51">IFERROR(INDEX('Annex 2 Designated EHV charges'!$D$11:$D$257, MATCH(0, IF(ISBLANK('Annex 2 Designated EHV charges'!$D$11:$D$257),1, COUNTIF(A$4:$A50, 'Annex 2 Designated EHV charges'!$D$11:$D$257)), 0)),"")</f>
        <v/>
      </c>
      <c r="B51" s="96" t="str">
        <f>IF($A51="","",VLOOKUP($A51,'Annex 2 Designated EHV charges'!$D:$O,2,0))</f>
        <v/>
      </c>
      <c r="C51" s="97" t="str">
        <f>IF($A51="","",VLOOKUP($A51,'Annex 2 Designated EHV charges'!$D:$O,3,0))</f>
        <v/>
      </c>
      <c r="D51" s="96" t="str">
        <f>IF($A51="","",VLOOKUP($A51,'Annex 2 Designated EHV charges'!$D:$O,4,0))</f>
        <v/>
      </c>
      <c r="E51" s="98" t="str">
        <f>IFERROR(IF(VLOOKUP($A51,'Annex 2 Designated EHV charges'!$D:$P,10,FALSE)=0,"",VLOOKUP($A51,'Annex 2 Designated EHV charges'!$D:$P,10,FALSE)),"")</f>
        <v/>
      </c>
      <c r="F51" s="99" t="str">
        <f>IFERROR(IF(VLOOKUP($A51,'Annex 2 Designated EHV charges'!$D:$P,11,FALSE)=0,"",VLOOKUP($A51,'Annex 2 Designated EHV charges'!$D:$P,11,FALSE)),"")</f>
        <v/>
      </c>
      <c r="G51" s="100" t="str">
        <f>IFERROR(IF(VLOOKUP($A51,'Annex 2 Designated EHV charges'!$D:$P,12,FALSE)=0,"",VLOOKUP($A51,'Annex 2 Designated EHV charges'!$D:$P,12,FALSE)),"")</f>
        <v/>
      </c>
      <c r="H51" s="100" t="str">
        <f>IFERROR(IF(VLOOKUP($A51,'Annex 2 Designated EHV charges'!$D:$P,13,FALSE)=0,"",VLOOKUP($A51,'Annex 2 Designated EHV charges'!$D:$P,13,FALSE)),"")</f>
        <v/>
      </c>
    </row>
    <row r="52" spans="1:8" x14ac:dyDescent="0.2">
      <c r="A52" s="97">
        <f t="array" ref="A52">IFERROR(INDEX('Annex 2 Designated EHV charges'!$D$11:$D$257, MATCH(0, IF(ISBLANK('Annex 2 Designated EHV charges'!$D$11:$D$257),1, COUNTIF(A$4:$A51, 'Annex 2 Designated EHV charges'!$D$11:$D$257)), 0)),"")</f>
        <v>664</v>
      </c>
      <c r="B52" s="96">
        <f>IF($A52="","",VLOOKUP($A52,'Annex 2 Designated EHV charges'!$D:$O,2,0))</f>
        <v>664</v>
      </c>
      <c r="C52" s="97">
        <f>IF($A52="","",VLOOKUP($A52,'Annex 2 Designated EHV charges'!$D:$O,3,0))</f>
        <v>2100040067477</v>
      </c>
      <c r="D52" s="96" t="str">
        <f>IF($A52="","",VLOOKUP($A52,'Annex 2 Designated EHV charges'!$D:$O,4,0))</f>
        <v>ABB Cornelly</v>
      </c>
      <c r="E52" s="98" t="str">
        <f>IFERROR(IF(VLOOKUP($A52,'Annex 2 Designated EHV charges'!$D:$P,10,FALSE)=0,"",VLOOKUP($A52,'Annex 2 Designated EHV charges'!$D:$P,10,FALSE)),"")</f>
        <v/>
      </c>
      <c r="F52" s="99">
        <f>IFERROR(IF(VLOOKUP($A52,'Annex 2 Designated EHV charges'!$D:$P,11,FALSE)=0,"",VLOOKUP($A52,'Annex 2 Designated EHV charges'!$D:$P,11,FALSE)),"")</f>
        <v>1314.7</v>
      </c>
      <c r="G52" s="100">
        <f>IFERROR(IF(VLOOKUP($A52,'Annex 2 Designated EHV charges'!$D:$P,12,FALSE)=0,"",VLOOKUP($A52,'Annex 2 Designated EHV charges'!$D:$P,12,FALSE)),"")</f>
        <v>0.05</v>
      </c>
      <c r="H52" s="100">
        <f>IFERROR(IF(VLOOKUP($A52,'Annex 2 Designated EHV charges'!$D:$P,13,FALSE)=0,"",VLOOKUP($A52,'Annex 2 Designated EHV charges'!$D:$P,13,FALSE)),"")</f>
        <v>0.05</v>
      </c>
    </row>
    <row r="53" spans="1:8" x14ac:dyDescent="0.2">
      <c r="A53" s="97">
        <f t="array" ref="A53">IFERROR(INDEX('Annex 2 Designated EHV charges'!$D$11:$D$257, MATCH(0, IF(ISBLANK('Annex 2 Designated EHV charges'!$D$11:$D$257),1, COUNTIF(A$4:$A52, 'Annex 2 Designated EHV charges'!$D$11:$D$257)), 0)),"")</f>
        <v>674</v>
      </c>
      <c r="B53" s="96">
        <f>IF($A53="","",VLOOKUP($A53,'Annex 2 Designated EHV charges'!$D:$O,2,0))</f>
        <v>674</v>
      </c>
      <c r="C53" s="97">
        <f>IF($A53="","",VLOOKUP($A53,'Annex 2 Designated EHV charges'!$D:$O,3,0))</f>
        <v>2100041079047</v>
      </c>
      <c r="D53" s="96" t="str">
        <f>IF($A53="","",VLOOKUP($A53,'Annex 2 Designated EHV charges'!$D:$O,4,0))</f>
        <v>Bettws</v>
      </c>
      <c r="E53" s="98" t="str">
        <f>IFERROR(IF(VLOOKUP($A53,'Annex 2 Designated EHV charges'!$D:$P,10,FALSE)=0,"",VLOOKUP($A53,'Annex 2 Designated EHV charges'!$D:$P,10,FALSE)),"")</f>
        <v/>
      </c>
      <c r="F53" s="99">
        <f>IFERROR(IF(VLOOKUP($A53,'Annex 2 Designated EHV charges'!$D:$P,11,FALSE)=0,"",VLOOKUP($A53,'Annex 2 Designated EHV charges'!$D:$P,11,FALSE)),"")</f>
        <v>1362.74</v>
      </c>
      <c r="G53" s="100">
        <f>IFERROR(IF(VLOOKUP($A53,'Annex 2 Designated EHV charges'!$D:$P,12,FALSE)=0,"",VLOOKUP($A53,'Annex 2 Designated EHV charges'!$D:$P,12,FALSE)),"")</f>
        <v>0.05</v>
      </c>
      <c r="H53" s="100">
        <f>IFERROR(IF(VLOOKUP($A53,'Annex 2 Designated EHV charges'!$D:$P,13,FALSE)=0,"",VLOOKUP($A53,'Annex 2 Designated EHV charges'!$D:$P,13,FALSE)),"")</f>
        <v>0.05</v>
      </c>
    </row>
    <row r="54" spans="1:8" x14ac:dyDescent="0.2">
      <c r="A54" s="97">
        <f t="array" ref="A54">IFERROR(INDEX('Annex 2 Designated EHV charges'!$D$11:$D$257, MATCH(0, IF(ISBLANK('Annex 2 Designated EHV charges'!$D$11:$D$257),1, COUNTIF(A$4:$A53, 'Annex 2 Designated EHV charges'!$D$11:$D$257)), 0)),"")</f>
        <v>660</v>
      </c>
      <c r="B54" s="96">
        <f>IF($A54="","",VLOOKUP($A54,'Annex 2 Designated EHV charges'!$D:$O,2,0))</f>
        <v>660</v>
      </c>
      <c r="C54" s="97">
        <f>IF($A54="","",VLOOKUP($A54,'Annex 2 Designated EHV charges'!$D:$O,3,0))</f>
        <v>2100040126333</v>
      </c>
      <c r="D54" s="96" t="str">
        <f>IF($A54="","",VLOOKUP($A54,'Annex 2 Designated EHV charges'!$D:$O,4,0))</f>
        <v>Blaen Bowi</v>
      </c>
      <c r="E54" s="98" t="str">
        <f>IFERROR(IF(VLOOKUP($A54,'Annex 2 Designated EHV charges'!$D:$P,10,FALSE)=0,"",VLOOKUP($A54,'Annex 2 Designated EHV charges'!$D:$P,10,FALSE)),"")</f>
        <v/>
      </c>
      <c r="F54" s="99" t="str">
        <f>IFERROR(IF(VLOOKUP($A54,'Annex 2 Designated EHV charges'!$D:$P,11,FALSE)=0,"",VLOOKUP($A54,'Annex 2 Designated EHV charges'!$D:$P,11,FALSE)),"")</f>
        <v/>
      </c>
      <c r="G54" s="100" t="str">
        <f>IFERROR(IF(VLOOKUP($A54,'Annex 2 Designated EHV charges'!$D:$P,12,FALSE)=0,"",VLOOKUP($A54,'Annex 2 Designated EHV charges'!$D:$P,12,FALSE)),"")</f>
        <v/>
      </c>
      <c r="H54" s="100" t="str">
        <f>IFERROR(IF(VLOOKUP($A54,'Annex 2 Designated EHV charges'!$D:$P,13,FALSE)=0,"",VLOOKUP($A54,'Annex 2 Designated EHV charges'!$D:$P,13,FALSE)),"")</f>
        <v/>
      </c>
    </row>
    <row r="55" spans="1:8" x14ac:dyDescent="0.2">
      <c r="A55" s="97">
        <f t="array" ref="A55">IFERROR(INDEX('Annex 2 Designated EHV charges'!$D$11:$D$257, MATCH(0, IF(ISBLANK('Annex 2 Designated EHV charges'!$D$11:$D$257),1, COUNTIF(A$4:$A54, 'Annex 2 Designated EHV charges'!$D$11:$D$257)), 0)),"")</f>
        <v>778</v>
      </c>
      <c r="B55" s="96">
        <f>IF($A55="","",VLOOKUP($A55,'Annex 2 Designated EHV charges'!$D:$O,2,0))</f>
        <v>778</v>
      </c>
      <c r="C55" s="97">
        <f>IF($A55="","",VLOOKUP($A55,'Annex 2 Designated EHV charges'!$D:$O,3,0))</f>
        <v>2100041256140</v>
      </c>
      <c r="D55" s="96" t="str">
        <f>IF($A55="","",VLOOKUP($A55,'Annex 2 Designated EHV charges'!$D:$O,4,0))</f>
        <v>Ford Bridgend</v>
      </c>
      <c r="E55" s="98" t="str">
        <f>IFERROR(IF(VLOOKUP($A55,'Annex 2 Designated EHV charges'!$D:$P,10,FALSE)=0,"",VLOOKUP($A55,'Annex 2 Designated EHV charges'!$D:$P,10,FALSE)),"")</f>
        <v/>
      </c>
      <c r="F55" s="99">
        <f>IFERROR(IF(VLOOKUP($A55,'Annex 2 Designated EHV charges'!$D:$P,11,FALSE)=0,"",VLOOKUP($A55,'Annex 2 Designated EHV charges'!$D:$P,11,FALSE)),"")</f>
        <v>113.67</v>
      </c>
      <c r="G55" s="100">
        <f>IFERROR(IF(VLOOKUP($A55,'Annex 2 Designated EHV charges'!$D:$P,12,FALSE)=0,"",VLOOKUP($A55,'Annex 2 Designated EHV charges'!$D:$P,12,FALSE)),"")</f>
        <v>0.05</v>
      </c>
      <c r="H55" s="100">
        <f>IFERROR(IF(VLOOKUP($A55,'Annex 2 Designated EHV charges'!$D:$P,13,FALSE)=0,"",VLOOKUP($A55,'Annex 2 Designated EHV charges'!$D:$P,13,FALSE)),"")</f>
        <v>0.05</v>
      </c>
    </row>
    <row r="56" spans="1:8" ht="25.5" x14ac:dyDescent="0.2">
      <c r="A56" s="97">
        <f t="array" ref="A56">IFERROR(INDEX('Annex 2 Designated EHV charges'!$D$11:$D$257, MATCH(0, IF(ISBLANK('Annex 2 Designated EHV charges'!$D$11:$D$257),1, COUNTIF(A$4:$A55, 'Annex 2 Designated EHV charges'!$D$11:$D$257)), 0)),"")</f>
        <v>619</v>
      </c>
      <c r="B56" s="96">
        <f>IF($A56="","",VLOOKUP($A56,'Annex 2 Designated EHV charges'!$D:$O,2,0))</f>
        <v>619</v>
      </c>
      <c r="C56" s="97" t="str">
        <f>IF($A56="","",VLOOKUP($A56,'Annex 2 Designated EHV charges'!$D:$O,3,0))</f>
        <v>2100040023638_x000D_
2100040023647</v>
      </c>
      <c r="D56" s="96" t="str">
        <f>IF($A56="","",VLOOKUP($A56,'Annex 2 Designated EHV charges'!$D:$O,4,0))</f>
        <v>Interbrew Magor USKM</v>
      </c>
      <c r="E56" s="98" t="str">
        <f>IFERROR(IF(VLOOKUP($A56,'Annex 2 Designated EHV charges'!$D:$P,10,FALSE)=0,"",VLOOKUP($A56,'Annex 2 Designated EHV charges'!$D:$P,10,FALSE)),"")</f>
        <v/>
      </c>
      <c r="F56" s="99" t="str">
        <f>IFERROR(IF(VLOOKUP($A56,'Annex 2 Designated EHV charges'!$D:$P,11,FALSE)=0,"",VLOOKUP($A56,'Annex 2 Designated EHV charges'!$D:$P,11,FALSE)),"")</f>
        <v/>
      </c>
      <c r="G56" s="100" t="str">
        <f>IFERROR(IF(VLOOKUP($A56,'Annex 2 Designated EHV charges'!$D:$P,12,FALSE)=0,"",VLOOKUP($A56,'Annex 2 Designated EHV charges'!$D:$P,12,FALSE)),"")</f>
        <v/>
      </c>
      <c r="H56" s="100" t="str">
        <f>IFERROR(IF(VLOOKUP($A56,'Annex 2 Designated EHV charges'!$D:$P,13,FALSE)=0,"",VLOOKUP($A56,'Annex 2 Designated EHV charges'!$D:$P,13,FALSE)),"")</f>
        <v/>
      </c>
    </row>
    <row r="57" spans="1:8" x14ac:dyDescent="0.2">
      <c r="A57" s="97">
        <f t="array" ref="A57">IFERROR(INDEX('Annex 2 Designated EHV charges'!$D$11:$D$257, MATCH(0, IF(ISBLANK('Annex 2 Designated EHV charges'!$D$11:$D$257),1, COUNTIF(A$4:$A56, 'Annex 2 Designated EHV charges'!$D$11:$D$257)), 0)),"")</f>
        <v>633</v>
      </c>
      <c r="B57" s="96">
        <f>IF($A57="","",VLOOKUP($A57,'Annex 2 Designated EHV charges'!$D:$O,2,0))</f>
        <v>633</v>
      </c>
      <c r="C57" s="97">
        <f>IF($A57="","",VLOOKUP($A57,'Annex 2 Designated EHV charges'!$D:$O,3,0))</f>
        <v>2198765427530</v>
      </c>
      <c r="D57" s="96" t="str">
        <f>IF($A57="","",VLOOKUP($A57,'Annex 2 Designated EHV charges'!$D:$O,4,0))</f>
        <v>Bridgend Paper Mill</v>
      </c>
      <c r="E57" s="98" t="str">
        <f>IFERROR(IF(VLOOKUP($A57,'Annex 2 Designated EHV charges'!$D:$P,10,FALSE)=0,"",VLOOKUP($A57,'Annex 2 Designated EHV charges'!$D:$P,10,FALSE)),"")</f>
        <v/>
      </c>
      <c r="F57" s="99">
        <f>IFERROR(IF(VLOOKUP($A57,'Annex 2 Designated EHV charges'!$D:$P,11,FALSE)=0,"",VLOOKUP($A57,'Annex 2 Designated EHV charges'!$D:$P,11,FALSE)),"")</f>
        <v>1030.06</v>
      </c>
      <c r="G57" s="100">
        <f>IFERROR(IF(VLOOKUP($A57,'Annex 2 Designated EHV charges'!$D:$P,12,FALSE)=0,"",VLOOKUP($A57,'Annex 2 Designated EHV charges'!$D:$P,12,FALSE)),"")</f>
        <v>0.05</v>
      </c>
      <c r="H57" s="100">
        <f>IFERROR(IF(VLOOKUP($A57,'Annex 2 Designated EHV charges'!$D:$P,13,FALSE)=0,"",VLOOKUP($A57,'Annex 2 Designated EHV charges'!$D:$P,13,FALSE)),"")</f>
        <v>0.05</v>
      </c>
    </row>
    <row r="58" spans="1:8" ht="51" x14ac:dyDescent="0.2">
      <c r="A58" s="97">
        <f t="array" ref="A58">IFERROR(INDEX('Annex 2 Designated EHV charges'!$D$11:$D$257, MATCH(0, IF(ISBLANK('Annex 2 Designated EHV charges'!$D$11:$D$257),1, COUNTIF(A$4:$A57, 'Annex 2 Designated EHV charges'!$D$11:$D$257)), 0)),"")</f>
        <v>617</v>
      </c>
      <c r="B58" s="96">
        <f>IF($A58="","",VLOOKUP($A58,'Annex 2 Designated EHV charges'!$D:$O,2,0))</f>
        <v>617</v>
      </c>
      <c r="C58" s="97" t="str">
        <f>IF($A58="","",VLOOKUP($A58,'Annex 2 Designated EHV charges'!$D:$O,3,0))</f>
        <v>2100040890412_x000D_
2100040890430_x000D_
2100040890440_x000D_
2100040890459</v>
      </c>
      <c r="D58" s="96" t="str">
        <f>IF($A58="","",VLOOKUP($A58,'Annex 2 Designated EHV charges'!$D:$O,4,0))</f>
        <v>Monsanto</v>
      </c>
      <c r="E58" s="98" t="str">
        <f>IFERROR(IF(VLOOKUP($A58,'Annex 2 Designated EHV charges'!$D:$P,10,FALSE)=0,"",VLOOKUP($A58,'Annex 2 Designated EHV charges'!$D:$P,10,FALSE)),"")</f>
        <v/>
      </c>
      <c r="F58" s="99">
        <f>IFERROR(IF(VLOOKUP($A58,'Annex 2 Designated EHV charges'!$D:$P,11,FALSE)=0,"",VLOOKUP($A58,'Annex 2 Designated EHV charges'!$D:$P,11,FALSE)),"")</f>
        <v>186.14</v>
      </c>
      <c r="G58" s="100">
        <f>IFERROR(IF(VLOOKUP($A58,'Annex 2 Designated EHV charges'!$D:$P,12,FALSE)=0,"",VLOOKUP($A58,'Annex 2 Designated EHV charges'!$D:$P,12,FALSE)),"")</f>
        <v>0.05</v>
      </c>
      <c r="H58" s="100">
        <f>IFERROR(IF(VLOOKUP($A58,'Annex 2 Designated EHV charges'!$D:$P,13,FALSE)=0,"",VLOOKUP($A58,'Annex 2 Designated EHV charges'!$D:$P,13,FALSE)),"")</f>
        <v>0.05</v>
      </c>
    </row>
    <row r="59" spans="1:8" x14ac:dyDescent="0.2">
      <c r="A59" s="97">
        <f t="array" ref="A59">IFERROR(INDEX('Annex 2 Designated EHV charges'!$D$11:$D$257, MATCH(0, IF(ISBLANK('Annex 2 Designated EHV charges'!$D$11:$D$257),1, COUNTIF(A$4:$A58, 'Annex 2 Designated EHV charges'!$D$11:$D$257)), 0)),"")</f>
        <v>636</v>
      </c>
      <c r="B59" s="96">
        <f>IF($A59="","",VLOOKUP($A59,'Annex 2 Designated EHV charges'!$D:$O,2,0))</f>
        <v>636</v>
      </c>
      <c r="C59" s="97">
        <f>IF($A59="","",VLOOKUP($A59,'Annex 2 Designated EHV charges'!$D:$O,3,0))</f>
        <v>2189999997354</v>
      </c>
      <c r="D59" s="96" t="str">
        <f>IF($A59="","",VLOOKUP($A59,'Annex 2 Designated EHV charges'!$D:$O,4,0))</f>
        <v>Dow Corning</v>
      </c>
      <c r="E59" s="98" t="str">
        <f>IFERROR(IF(VLOOKUP($A59,'Annex 2 Designated EHV charges'!$D:$P,10,FALSE)=0,"",VLOOKUP($A59,'Annex 2 Designated EHV charges'!$D:$P,10,FALSE)),"")</f>
        <v/>
      </c>
      <c r="F59" s="99">
        <f>IFERROR(IF(VLOOKUP($A59,'Annex 2 Designated EHV charges'!$D:$P,11,FALSE)=0,"",VLOOKUP($A59,'Annex 2 Designated EHV charges'!$D:$P,11,FALSE)),"")</f>
        <v>487.75</v>
      </c>
      <c r="G59" s="100">
        <f>IFERROR(IF(VLOOKUP($A59,'Annex 2 Designated EHV charges'!$D:$P,12,FALSE)=0,"",VLOOKUP($A59,'Annex 2 Designated EHV charges'!$D:$P,12,FALSE)),"")</f>
        <v>0.05</v>
      </c>
      <c r="H59" s="100">
        <f>IFERROR(IF(VLOOKUP($A59,'Annex 2 Designated EHV charges'!$D:$P,13,FALSE)=0,"",VLOOKUP($A59,'Annex 2 Designated EHV charges'!$D:$P,13,FALSE)),"")</f>
        <v>0.05</v>
      </c>
    </row>
    <row r="60" spans="1:8" x14ac:dyDescent="0.2">
      <c r="A60" s="97">
        <f t="array" ref="A60">IFERROR(INDEX('Annex 2 Designated EHV charges'!$D$11:$D$257, MATCH(0, IF(ISBLANK('Annex 2 Designated EHV charges'!$D$11:$D$257),1, COUNTIF(A$4:$A59, 'Annex 2 Designated EHV charges'!$D$11:$D$257)), 0)),"")</f>
        <v>786</v>
      </c>
      <c r="B60" s="96">
        <f>IF($A60="","",VLOOKUP($A60,'Annex 2 Designated EHV charges'!$D:$O,2,0))</f>
        <v>786</v>
      </c>
      <c r="C60" s="97">
        <f>IF($A60="","",VLOOKUP($A60,'Annex 2 Designated EHV charges'!$D:$O,3,0))</f>
        <v>2100041213572</v>
      </c>
      <c r="D60" s="96" t="str">
        <f>IF($A60="","",VLOOKUP($A60,'Annex 2 Designated EHV charges'!$D:$O,4,0))</f>
        <v>DCWW Rover Way</v>
      </c>
      <c r="E60" s="98" t="str">
        <f>IFERROR(IF(VLOOKUP($A60,'Annex 2 Designated EHV charges'!$D:$P,10,FALSE)=0,"",VLOOKUP($A60,'Annex 2 Designated EHV charges'!$D:$P,10,FALSE)),"")</f>
        <v/>
      </c>
      <c r="F60" s="99">
        <f>IFERROR(IF(VLOOKUP($A60,'Annex 2 Designated EHV charges'!$D:$P,11,FALSE)=0,"",VLOOKUP($A60,'Annex 2 Designated EHV charges'!$D:$P,11,FALSE)),"")</f>
        <v>121.12</v>
      </c>
      <c r="G60" s="100">
        <f>IFERROR(IF(VLOOKUP($A60,'Annex 2 Designated EHV charges'!$D:$P,12,FALSE)=0,"",VLOOKUP($A60,'Annex 2 Designated EHV charges'!$D:$P,12,FALSE)),"")</f>
        <v>0.05</v>
      </c>
      <c r="H60" s="100">
        <f>IFERROR(IF(VLOOKUP($A60,'Annex 2 Designated EHV charges'!$D:$P,13,FALSE)=0,"",VLOOKUP($A60,'Annex 2 Designated EHV charges'!$D:$P,13,FALSE)),"")</f>
        <v>0.05</v>
      </c>
    </row>
    <row r="61" spans="1:8" ht="25.5" x14ac:dyDescent="0.2">
      <c r="A61" s="97">
        <f t="array" ref="A61">IFERROR(INDEX('Annex 2 Designated EHV charges'!$D$11:$D$257, MATCH(0, IF(ISBLANK('Annex 2 Designated EHV charges'!$D$11:$D$257),1, COUNTIF(A$4:$A60, 'Annex 2 Designated EHV charges'!$D$11:$D$257)), 0)),"")</f>
        <v>678</v>
      </c>
      <c r="B61" s="96">
        <f>IF($A61="","",VLOOKUP($A61,'Annex 2 Designated EHV charges'!$D:$O,2,0))</f>
        <v>678</v>
      </c>
      <c r="C61" s="97" t="str">
        <f>IF($A61="","",VLOOKUP($A61,'Annex 2 Designated EHV charges'!$D:$O,3,0))</f>
        <v>2100040752396_x000D_
2100040752401</v>
      </c>
      <c r="D61" s="96" t="str">
        <f>IF($A61="","",VLOOKUP($A61,'Annex 2 Designated EHV charges'!$D:$O,4,0))</f>
        <v>Milford Energy</v>
      </c>
      <c r="E61" s="98">
        <f>IFERROR(IF(VLOOKUP($A61,'Annex 2 Designated EHV charges'!$D:$P,10,FALSE)=0,"",VLOOKUP($A61,'Annex 2 Designated EHV charges'!$D:$P,10,FALSE)),"")</f>
        <v>-3.1240000000000001</v>
      </c>
      <c r="F61" s="99">
        <f>IFERROR(IF(VLOOKUP($A61,'Annex 2 Designated EHV charges'!$D:$P,11,FALSE)=0,"",VLOOKUP($A61,'Annex 2 Designated EHV charges'!$D:$P,11,FALSE)),"")</f>
        <v>163.5</v>
      </c>
      <c r="G61" s="100">
        <f>IFERROR(IF(VLOOKUP($A61,'Annex 2 Designated EHV charges'!$D:$P,12,FALSE)=0,"",VLOOKUP($A61,'Annex 2 Designated EHV charges'!$D:$P,12,FALSE)),"")</f>
        <v>0.05</v>
      </c>
      <c r="H61" s="100">
        <f>IFERROR(IF(VLOOKUP($A61,'Annex 2 Designated EHV charges'!$D:$P,13,FALSE)=0,"",VLOOKUP($A61,'Annex 2 Designated EHV charges'!$D:$P,13,FALSE)),"")</f>
        <v>0.05</v>
      </c>
    </row>
    <row r="62" spans="1:8" x14ac:dyDescent="0.2">
      <c r="A62" s="97">
        <f t="array" ref="A62">IFERROR(INDEX('Annex 2 Designated EHV charges'!$D$11:$D$257, MATCH(0, IF(ISBLANK('Annex 2 Designated EHV charges'!$D$11:$D$257),1, COUNTIF(A$4:$A61, 'Annex 2 Designated EHV charges'!$D$11:$D$257)), 0)),"")</f>
        <v>663</v>
      </c>
      <c r="B62" s="96">
        <f>IF($A62="","",VLOOKUP($A62,'Annex 2 Designated EHV charges'!$D:$O,2,0))</f>
        <v>663</v>
      </c>
      <c r="C62" s="97">
        <f>IF($A62="","",VLOOKUP($A62,'Annex 2 Designated EHV charges'!$D:$O,3,0))</f>
        <v>2100040495600</v>
      </c>
      <c r="D62" s="96" t="str">
        <f>IF($A62="","",VLOOKUP($A62,'Annex 2 Designated EHV charges'!$D:$O,4,0))</f>
        <v>Blaen Cregan</v>
      </c>
      <c r="E62" s="98" t="str">
        <f>IFERROR(IF(VLOOKUP($A62,'Annex 2 Designated EHV charges'!$D:$P,10,FALSE)=0,"",VLOOKUP($A62,'Annex 2 Designated EHV charges'!$D:$P,10,FALSE)),"")</f>
        <v/>
      </c>
      <c r="F62" s="99" t="str">
        <f>IFERROR(IF(VLOOKUP($A62,'Annex 2 Designated EHV charges'!$D:$P,11,FALSE)=0,"",VLOOKUP($A62,'Annex 2 Designated EHV charges'!$D:$P,11,FALSE)),"")</f>
        <v/>
      </c>
      <c r="G62" s="100" t="str">
        <f>IFERROR(IF(VLOOKUP($A62,'Annex 2 Designated EHV charges'!$D:$P,12,FALSE)=0,"",VLOOKUP($A62,'Annex 2 Designated EHV charges'!$D:$P,12,FALSE)),"")</f>
        <v/>
      </c>
      <c r="H62" s="100" t="str">
        <f>IFERROR(IF(VLOOKUP($A62,'Annex 2 Designated EHV charges'!$D:$P,13,FALSE)=0,"",VLOOKUP($A62,'Annex 2 Designated EHV charges'!$D:$P,13,FALSE)),"")</f>
        <v/>
      </c>
    </row>
    <row r="63" spans="1:8" x14ac:dyDescent="0.2">
      <c r="A63" s="97">
        <f t="array" ref="A63">IFERROR(INDEX('Annex 2 Designated EHV charges'!$D$11:$D$257, MATCH(0, IF(ISBLANK('Annex 2 Designated EHV charges'!$D$11:$D$257),1, COUNTIF(A$4:$A62, 'Annex 2 Designated EHV charges'!$D$11:$D$257)), 0)),"")</f>
        <v>668</v>
      </c>
      <c r="B63" s="96">
        <f>IF($A63="","",VLOOKUP($A63,'Annex 2 Designated EHV charges'!$D:$O,2,0))</f>
        <v>668</v>
      </c>
      <c r="C63" s="97">
        <f>IF($A63="","",VLOOKUP($A63,'Annex 2 Designated EHV charges'!$D:$O,3,0))</f>
        <v>2100040878016</v>
      </c>
      <c r="D63" s="96" t="str">
        <f>IF($A63="","",VLOOKUP($A63,'Annex 2 Designated EHV charges'!$D:$O,4,0))</f>
        <v>Blaengwen Wind Farm</v>
      </c>
      <c r="E63" s="98" t="str">
        <f>IFERROR(IF(VLOOKUP($A63,'Annex 2 Designated EHV charges'!$D:$P,10,FALSE)=0,"",VLOOKUP($A63,'Annex 2 Designated EHV charges'!$D:$P,10,FALSE)),"")</f>
        <v/>
      </c>
      <c r="F63" s="99">
        <f>IFERROR(IF(VLOOKUP($A63,'Annex 2 Designated EHV charges'!$D:$P,11,FALSE)=0,"",VLOOKUP($A63,'Annex 2 Designated EHV charges'!$D:$P,11,FALSE)),"")</f>
        <v>16718.41</v>
      </c>
      <c r="G63" s="100">
        <f>IFERROR(IF(VLOOKUP($A63,'Annex 2 Designated EHV charges'!$D:$P,12,FALSE)=0,"",VLOOKUP($A63,'Annex 2 Designated EHV charges'!$D:$P,12,FALSE)),"")</f>
        <v>0.05</v>
      </c>
      <c r="H63" s="100">
        <f>IFERROR(IF(VLOOKUP($A63,'Annex 2 Designated EHV charges'!$D:$P,13,FALSE)=0,"",VLOOKUP($A63,'Annex 2 Designated EHV charges'!$D:$P,13,FALSE)),"")</f>
        <v>0.05</v>
      </c>
    </row>
    <row r="64" spans="1:8" ht="25.5" x14ac:dyDescent="0.2">
      <c r="A64" s="97">
        <f t="array" ref="A64">IFERROR(INDEX('Annex 2 Designated EHV charges'!$D$11:$D$257, MATCH(0, IF(ISBLANK('Annex 2 Designated EHV charges'!$D$11:$D$257),1, COUNTIF(A$4:$A63, 'Annex 2 Designated EHV charges'!$D$11:$D$257)), 0)),"")</f>
        <v>651</v>
      </c>
      <c r="B64" s="96">
        <f>IF($A64="","",VLOOKUP($A64,'Annex 2 Designated EHV charges'!$D:$O,2,0))</f>
        <v>651</v>
      </c>
      <c r="C64" s="97" t="str">
        <f>IF($A64="","",VLOOKUP($A64,'Annex 2 Designated EHV charges'!$D:$O,3,0))</f>
        <v>2100041471239_x000D_
2199989632384</v>
      </c>
      <c r="D64" s="96" t="str">
        <f>IF($A64="","",VLOOKUP($A64,'Annex 2 Designated EHV charges'!$D:$O,4,0))</f>
        <v>Bryn Titli Wind Farm</v>
      </c>
      <c r="E64" s="98" t="str">
        <f>IFERROR(IF(VLOOKUP($A64,'Annex 2 Designated EHV charges'!$D:$P,10,FALSE)=0,"",VLOOKUP($A64,'Annex 2 Designated EHV charges'!$D:$P,10,FALSE)),"")</f>
        <v/>
      </c>
      <c r="F64" s="99">
        <f>IFERROR(IF(VLOOKUP($A64,'Annex 2 Designated EHV charges'!$D:$P,11,FALSE)=0,"",VLOOKUP($A64,'Annex 2 Designated EHV charges'!$D:$P,11,FALSE)),"")</f>
        <v>956.48</v>
      </c>
      <c r="G64" s="100">
        <f>IFERROR(IF(VLOOKUP($A64,'Annex 2 Designated EHV charges'!$D:$P,12,FALSE)=0,"",VLOOKUP($A64,'Annex 2 Designated EHV charges'!$D:$P,12,FALSE)),"")</f>
        <v>0.05</v>
      </c>
      <c r="H64" s="100">
        <f>IFERROR(IF(VLOOKUP($A64,'Annex 2 Designated EHV charges'!$D:$P,13,FALSE)=0,"",VLOOKUP($A64,'Annex 2 Designated EHV charges'!$D:$P,13,FALSE)),"")</f>
        <v>0.05</v>
      </c>
    </row>
    <row r="65" spans="1:8" x14ac:dyDescent="0.2">
      <c r="A65" s="97">
        <f t="array" ref="A65">IFERROR(INDEX('Annex 2 Designated EHV charges'!$D$11:$D$257, MATCH(0, IF(ISBLANK('Annex 2 Designated EHV charges'!$D$11:$D$257),1, COUNTIF(A$4:$A64, 'Annex 2 Designated EHV charges'!$D$11:$D$257)), 0)),"")</f>
        <v>665</v>
      </c>
      <c r="B65" s="96">
        <f>IF($A65="","",VLOOKUP($A65,'Annex 2 Designated EHV charges'!$D:$O,2,0))</f>
        <v>665</v>
      </c>
      <c r="C65" s="97">
        <f>IF($A65="","",VLOOKUP($A65,'Annex 2 Designated EHV charges'!$D:$O,3,0))</f>
        <v>2100040067529</v>
      </c>
      <c r="D65" s="96" t="str">
        <f>IF($A65="","",VLOOKUP($A65,'Annex 2 Designated EHV charges'!$D:$O,4,0))</f>
        <v>Crymlin Burrows</v>
      </c>
      <c r="E65" s="98" t="str">
        <f>IFERROR(IF(VLOOKUP($A65,'Annex 2 Designated EHV charges'!$D:$P,10,FALSE)=0,"",VLOOKUP($A65,'Annex 2 Designated EHV charges'!$D:$P,10,FALSE)),"")</f>
        <v/>
      </c>
      <c r="F65" s="99" t="str">
        <f>IFERROR(IF(VLOOKUP($A65,'Annex 2 Designated EHV charges'!$D:$P,11,FALSE)=0,"",VLOOKUP($A65,'Annex 2 Designated EHV charges'!$D:$P,11,FALSE)),"")</f>
        <v/>
      </c>
      <c r="G65" s="100" t="str">
        <f>IFERROR(IF(VLOOKUP($A65,'Annex 2 Designated EHV charges'!$D:$P,12,FALSE)=0,"",VLOOKUP($A65,'Annex 2 Designated EHV charges'!$D:$P,12,FALSE)),"")</f>
        <v/>
      </c>
      <c r="H65" s="100" t="str">
        <f>IFERROR(IF(VLOOKUP($A65,'Annex 2 Designated EHV charges'!$D:$P,13,FALSE)=0,"",VLOOKUP($A65,'Annex 2 Designated EHV charges'!$D:$P,13,FALSE)),"")</f>
        <v/>
      </c>
    </row>
    <row r="66" spans="1:8" x14ac:dyDescent="0.2">
      <c r="A66" s="97">
        <f t="array" ref="A66">IFERROR(INDEX('Annex 2 Designated EHV charges'!$D$11:$D$257, MATCH(0, IF(ISBLANK('Annex 2 Designated EHV charges'!$D$11:$D$257),1, COUNTIF(A$4:$A65, 'Annex 2 Designated EHV charges'!$D$11:$D$257)), 0)),"")</f>
        <v>652</v>
      </c>
      <c r="B66" s="96">
        <f>IF($A66="","",VLOOKUP($A66,'Annex 2 Designated EHV charges'!$D:$O,2,0))</f>
        <v>652</v>
      </c>
      <c r="C66" s="97">
        <f>IF($A66="","",VLOOKUP($A66,'Annex 2 Designated EHV charges'!$D:$O,3,0))</f>
        <v>2189999997390</v>
      </c>
      <c r="D66" s="96" t="str">
        <f>IF($A66="","",VLOOKUP($A66,'Annex 2 Designated EHV charges'!$D:$O,4,0))</f>
        <v>Dyffryn Brodyn Wind Farm</v>
      </c>
      <c r="E66" s="98" t="str">
        <f>IFERROR(IF(VLOOKUP($A66,'Annex 2 Designated EHV charges'!$D:$P,10,FALSE)=0,"",VLOOKUP($A66,'Annex 2 Designated EHV charges'!$D:$P,10,FALSE)),"")</f>
        <v/>
      </c>
      <c r="F66" s="99">
        <f>IFERROR(IF(VLOOKUP($A66,'Annex 2 Designated EHV charges'!$D:$P,11,FALSE)=0,"",VLOOKUP($A66,'Annex 2 Designated EHV charges'!$D:$P,11,FALSE)),"")</f>
        <v>601.98</v>
      </c>
      <c r="G66" s="100">
        <f>IFERROR(IF(VLOOKUP($A66,'Annex 2 Designated EHV charges'!$D:$P,12,FALSE)=0,"",VLOOKUP($A66,'Annex 2 Designated EHV charges'!$D:$P,12,FALSE)),"")</f>
        <v>0.05</v>
      </c>
      <c r="H66" s="100">
        <f>IFERROR(IF(VLOOKUP($A66,'Annex 2 Designated EHV charges'!$D:$P,13,FALSE)=0,"",VLOOKUP($A66,'Annex 2 Designated EHV charges'!$D:$P,13,FALSE)),"")</f>
        <v>0.05</v>
      </c>
    </row>
    <row r="67" spans="1:8" x14ac:dyDescent="0.2">
      <c r="A67" s="97">
        <f t="array" ref="A67">IFERROR(INDEX('Annex 2 Designated EHV charges'!$D$11:$D$257, MATCH(0, IF(ISBLANK('Annex 2 Designated EHV charges'!$D$11:$D$257),1, COUNTIF(A$4:$A66, 'Annex 2 Designated EHV charges'!$D$11:$D$257)), 0)),"")</f>
        <v>653</v>
      </c>
      <c r="B67" s="96">
        <f>IF($A67="","",VLOOKUP($A67,'Annex 2 Designated EHV charges'!$D:$O,2,0))</f>
        <v>653</v>
      </c>
      <c r="C67" s="97">
        <f>IF($A67="","",VLOOKUP($A67,'Annex 2 Designated EHV charges'!$D:$O,3,0))</f>
        <v>2199989612769</v>
      </c>
      <c r="D67" s="96" t="str">
        <f>IF($A67="","",VLOOKUP($A67,'Annex 2 Designated EHV charges'!$D:$O,4,0))</f>
        <v>Llyn Brianne</v>
      </c>
      <c r="E67" s="98">
        <f>IFERROR(IF(VLOOKUP($A67,'Annex 2 Designated EHV charges'!$D:$P,10,FALSE)=0,"",VLOOKUP($A67,'Annex 2 Designated EHV charges'!$D:$P,10,FALSE)),"")</f>
        <v>-8.5730000000000004</v>
      </c>
      <c r="F67" s="99">
        <f>IFERROR(IF(VLOOKUP($A67,'Annex 2 Designated EHV charges'!$D:$P,11,FALSE)=0,"",VLOOKUP($A67,'Annex 2 Designated EHV charges'!$D:$P,11,FALSE)),"")</f>
        <v>5315.96</v>
      </c>
      <c r="G67" s="100">
        <f>IFERROR(IF(VLOOKUP($A67,'Annex 2 Designated EHV charges'!$D:$P,12,FALSE)=0,"",VLOOKUP($A67,'Annex 2 Designated EHV charges'!$D:$P,12,FALSE)),"")</f>
        <v>0.05</v>
      </c>
      <c r="H67" s="100">
        <f>IFERROR(IF(VLOOKUP($A67,'Annex 2 Designated EHV charges'!$D:$P,13,FALSE)=0,"",VLOOKUP($A67,'Annex 2 Designated EHV charges'!$D:$P,13,FALSE)),"")</f>
        <v>0.05</v>
      </c>
    </row>
    <row r="68" spans="1:8" x14ac:dyDescent="0.2">
      <c r="A68" s="97">
        <f t="array" ref="A68">IFERROR(INDEX('Annex 2 Designated EHV charges'!$D$11:$D$257, MATCH(0, IF(ISBLANK('Annex 2 Designated EHV charges'!$D$11:$D$257),1, COUNTIF(A$4:$A67, 'Annex 2 Designated EHV charges'!$D$11:$D$257)), 0)),"")</f>
        <v>676</v>
      </c>
      <c r="B68" s="96">
        <f>IF($A68="","",VLOOKUP($A68,'Annex 2 Designated EHV charges'!$D:$O,2,0))</f>
        <v>676</v>
      </c>
      <c r="C68" s="97">
        <f>IF($A68="","",VLOOKUP($A68,'Annex 2 Designated EHV charges'!$D:$O,3,0))</f>
        <v>2100041079180</v>
      </c>
      <c r="D68" s="96" t="str">
        <f>IF($A68="","",VLOOKUP($A68,'Annex 2 Designated EHV charges'!$D:$O,4,0))</f>
        <v>Maerdy</v>
      </c>
      <c r="E68" s="98" t="str">
        <f>IFERROR(IF(VLOOKUP($A68,'Annex 2 Designated EHV charges'!$D:$P,10,FALSE)=0,"",VLOOKUP($A68,'Annex 2 Designated EHV charges'!$D:$P,10,FALSE)),"")</f>
        <v/>
      </c>
      <c r="F68" s="99">
        <f>IFERROR(IF(VLOOKUP($A68,'Annex 2 Designated EHV charges'!$D:$P,11,FALSE)=0,"",VLOOKUP($A68,'Annex 2 Designated EHV charges'!$D:$P,11,FALSE)),"")</f>
        <v>3054.61</v>
      </c>
      <c r="G68" s="100">
        <f>IFERROR(IF(VLOOKUP($A68,'Annex 2 Designated EHV charges'!$D:$P,12,FALSE)=0,"",VLOOKUP($A68,'Annex 2 Designated EHV charges'!$D:$P,12,FALSE)),"")</f>
        <v>0.05</v>
      </c>
      <c r="H68" s="100">
        <f>IFERROR(IF(VLOOKUP($A68,'Annex 2 Designated EHV charges'!$D:$P,13,FALSE)=0,"",VLOOKUP($A68,'Annex 2 Designated EHV charges'!$D:$P,13,FALSE)),"")</f>
        <v>0.05</v>
      </c>
    </row>
    <row r="69" spans="1:8" x14ac:dyDescent="0.2">
      <c r="A69" s="97">
        <f t="array" ref="A69">IFERROR(INDEX('Annex 2 Designated EHV charges'!$D$11:$D$257, MATCH(0, IF(ISBLANK('Annex 2 Designated EHV charges'!$D$11:$D$257),1, COUNTIF(A$4:$A68, 'Annex 2 Designated EHV charges'!$D$11:$D$257)), 0)),"")</f>
        <v>773</v>
      </c>
      <c r="B69" s="96">
        <f>IF($A69="","",VLOOKUP($A69,'Annex 2 Designated EHV charges'!$D:$O,2,0))</f>
        <v>773</v>
      </c>
      <c r="C69" s="97">
        <f>IF($A69="","",VLOOKUP($A69,'Annex 2 Designated EHV charges'!$D:$O,3,0))</f>
        <v>2100041416450</v>
      </c>
      <c r="D69" s="96" t="str">
        <f>IF($A69="","",VLOOKUP($A69,'Annex 2 Designated EHV charges'!$D:$O,4,0))</f>
        <v>HIRWAUN GE 33kV GEN</v>
      </c>
      <c r="E69" s="98">
        <f>IFERROR(IF(VLOOKUP($A69,'Annex 2 Designated EHV charges'!$D:$P,10,FALSE)=0,"",VLOOKUP($A69,'Annex 2 Designated EHV charges'!$D:$P,10,FALSE)),"")</f>
        <v>-0.02</v>
      </c>
      <c r="F69" s="99">
        <f>IFERROR(IF(VLOOKUP($A69,'Annex 2 Designated EHV charges'!$D:$P,11,FALSE)=0,"",VLOOKUP($A69,'Annex 2 Designated EHV charges'!$D:$P,11,FALSE)),"")</f>
        <v>1520.96</v>
      </c>
      <c r="G69" s="100">
        <f>IFERROR(IF(VLOOKUP($A69,'Annex 2 Designated EHV charges'!$D:$P,12,FALSE)=0,"",VLOOKUP($A69,'Annex 2 Designated EHV charges'!$D:$P,12,FALSE)),"")</f>
        <v>0.05</v>
      </c>
      <c r="H69" s="100">
        <f>IFERROR(IF(VLOOKUP($A69,'Annex 2 Designated EHV charges'!$D:$P,13,FALSE)=0,"",VLOOKUP($A69,'Annex 2 Designated EHV charges'!$D:$P,13,FALSE)),"")</f>
        <v>0.05</v>
      </c>
    </row>
    <row r="70" spans="1:8" x14ac:dyDescent="0.2">
      <c r="A70" s="97">
        <f t="array" ref="A70">IFERROR(INDEX('Annex 2 Designated EHV charges'!$D$11:$D$257, MATCH(0, IF(ISBLANK('Annex 2 Designated EHV charges'!$D$11:$D$257),1, COUNTIF(A$4:$A69, 'Annex 2 Designated EHV charges'!$D$11:$D$257)), 0)),"")</f>
        <v>661</v>
      </c>
      <c r="B70" s="96">
        <f>IF($A70="","",VLOOKUP($A70,'Annex 2 Designated EHV charges'!$D:$O,2,0))</f>
        <v>661</v>
      </c>
      <c r="C70" s="97">
        <f>IF($A70="","",VLOOKUP($A70,'Annex 2 Designated EHV charges'!$D:$O,3,0))</f>
        <v>2100040719983</v>
      </c>
      <c r="D70" s="96" t="str">
        <f>IF($A70="","",VLOOKUP($A70,'Annex 2 Designated EHV charges'!$D:$O,4,0))</f>
        <v>Margam Biomass</v>
      </c>
      <c r="E70" s="98" t="str">
        <f>IFERROR(IF(VLOOKUP($A70,'Annex 2 Designated EHV charges'!$D:$P,10,FALSE)=0,"",VLOOKUP($A70,'Annex 2 Designated EHV charges'!$D:$P,10,FALSE)),"")</f>
        <v/>
      </c>
      <c r="F70" s="99">
        <f>IFERROR(IF(VLOOKUP($A70,'Annex 2 Designated EHV charges'!$D:$P,11,FALSE)=0,"",VLOOKUP($A70,'Annex 2 Designated EHV charges'!$D:$P,11,FALSE)),"")</f>
        <v>6383.68</v>
      </c>
      <c r="G70" s="100">
        <f>IFERROR(IF(VLOOKUP($A70,'Annex 2 Designated EHV charges'!$D:$P,12,FALSE)=0,"",VLOOKUP($A70,'Annex 2 Designated EHV charges'!$D:$P,12,FALSE)),"")</f>
        <v>0.05</v>
      </c>
      <c r="H70" s="100">
        <f>IFERROR(IF(VLOOKUP($A70,'Annex 2 Designated EHV charges'!$D:$P,13,FALSE)=0,"",VLOOKUP($A70,'Annex 2 Designated EHV charges'!$D:$P,13,FALSE)),"")</f>
        <v>0.05</v>
      </c>
    </row>
    <row r="71" spans="1:8" x14ac:dyDescent="0.2">
      <c r="A71" s="97">
        <f t="array" ref="A71">IFERROR(INDEX('Annex 2 Designated EHV charges'!$D$11:$D$257, MATCH(0, IF(ISBLANK('Annex 2 Designated EHV charges'!$D$11:$D$257),1, COUNTIF(A$4:$A70, 'Annex 2 Designated EHV charges'!$D$11:$D$257)), 0)),"")</f>
        <v>670</v>
      </c>
      <c r="B71" s="96">
        <f>IF($A71="","",VLOOKUP($A71,'Annex 2 Designated EHV charges'!$D:$O,2,0))</f>
        <v>670</v>
      </c>
      <c r="C71" s="97">
        <f>IF($A71="","",VLOOKUP($A71,'Annex 2 Designated EHV charges'!$D:$O,3,0))</f>
        <v>2100040485940</v>
      </c>
      <c r="D71" s="96" t="str">
        <f>IF($A71="","",VLOOKUP($A71,'Annex 2 Designated EHV charges'!$D:$O,4,0))</f>
        <v>Pwllfa Gwatkin</v>
      </c>
      <c r="E71" s="98" t="str">
        <f>IFERROR(IF(VLOOKUP($A71,'Annex 2 Designated EHV charges'!$D:$P,10,FALSE)=0,"",VLOOKUP($A71,'Annex 2 Designated EHV charges'!$D:$P,10,FALSE)),"")</f>
        <v/>
      </c>
      <c r="F71" s="99" t="str">
        <f>IFERROR(IF(VLOOKUP($A71,'Annex 2 Designated EHV charges'!$D:$P,11,FALSE)=0,"",VLOOKUP($A71,'Annex 2 Designated EHV charges'!$D:$P,11,FALSE)),"")</f>
        <v/>
      </c>
      <c r="G71" s="100" t="str">
        <f>IFERROR(IF(VLOOKUP($A71,'Annex 2 Designated EHV charges'!$D:$P,12,FALSE)=0,"",VLOOKUP($A71,'Annex 2 Designated EHV charges'!$D:$P,12,FALSE)),"")</f>
        <v/>
      </c>
      <c r="H71" s="100" t="str">
        <f>IFERROR(IF(VLOOKUP($A71,'Annex 2 Designated EHV charges'!$D:$P,13,FALSE)=0,"",VLOOKUP($A71,'Annex 2 Designated EHV charges'!$D:$P,13,FALSE)),"")</f>
        <v/>
      </c>
    </row>
    <row r="72" spans="1:8" x14ac:dyDescent="0.2">
      <c r="A72" s="97">
        <f t="array" ref="A72">IFERROR(INDEX('Annex 2 Designated EHV charges'!$D$11:$D$257, MATCH(0, IF(ISBLANK('Annex 2 Designated EHV charges'!$D$11:$D$257),1, COUNTIF(A$4:$A71, 'Annex 2 Designated EHV charges'!$D$11:$D$257)), 0)),"")</f>
        <v>650</v>
      </c>
      <c r="B72" s="96">
        <f>IF($A72="","",VLOOKUP($A72,'Annex 2 Designated EHV charges'!$D:$O,2,0))</f>
        <v>650</v>
      </c>
      <c r="C72" s="97">
        <f>IF($A72="","",VLOOKUP($A72,'Annex 2 Designated EHV charges'!$D:$O,3,0))</f>
        <v>2189999997345</v>
      </c>
      <c r="D72" s="96" t="str">
        <f>IF($A72="","",VLOOKUP($A72,'Annex 2 Designated EHV charges'!$D:$O,4,0))</f>
        <v>Taff Ely Wind Farm</v>
      </c>
      <c r="E72" s="98" t="str">
        <f>IFERROR(IF(VLOOKUP($A72,'Annex 2 Designated EHV charges'!$D:$P,10,FALSE)=0,"",VLOOKUP($A72,'Annex 2 Designated EHV charges'!$D:$P,10,FALSE)),"")</f>
        <v/>
      </c>
      <c r="F72" s="99">
        <f>IFERROR(IF(VLOOKUP($A72,'Annex 2 Designated EHV charges'!$D:$P,11,FALSE)=0,"",VLOOKUP($A72,'Annex 2 Designated EHV charges'!$D:$P,11,FALSE)),"")</f>
        <v>869</v>
      </c>
      <c r="G72" s="100">
        <f>IFERROR(IF(VLOOKUP($A72,'Annex 2 Designated EHV charges'!$D:$P,12,FALSE)=0,"",VLOOKUP($A72,'Annex 2 Designated EHV charges'!$D:$P,12,FALSE)),"")</f>
        <v>0.05</v>
      </c>
      <c r="H72" s="100">
        <f>IFERROR(IF(VLOOKUP($A72,'Annex 2 Designated EHV charges'!$D:$P,13,FALSE)=0,"",VLOOKUP($A72,'Annex 2 Designated EHV charges'!$D:$P,13,FALSE)),"")</f>
        <v>0.05</v>
      </c>
    </row>
    <row r="73" spans="1:8" x14ac:dyDescent="0.2">
      <c r="A73" s="97">
        <f t="array" ref="A73">IFERROR(INDEX('Annex 2 Designated EHV charges'!$D$11:$D$257, MATCH(0, IF(ISBLANK('Annex 2 Designated EHV charges'!$D$11:$D$257),1, COUNTIF(A$4:$A72, 'Annex 2 Designated EHV charges'!$D$11:$D$257)), 0)),"")</f>
        <v>662</v>
      </c>
      <c r="B73" s="96">
        <f>IF($A73="","",VLOOKUP($A73,'Annex 2 Designated EHV charges'!$D:$O,2,0))</f>
        <v>662</v>
      </c>
      <c r="C73" s="97">
        <f>IF($A73="","",VLOOKUP($A73,'Annex 2 Designated EHV charges'!$D:$O,3,0))</f>
        <v>2100040609507</v>
      </c>
      <c r="D73" s="96" t="str">
        <f>IF($A73="","",VLOOKUP($A73,'Annex 2 Designated EHV charges'!$D:$O,4,0))</f>
        <v>Trecatti</v>
      </c>
      <c r="E73" s="98">
        <f>IFERROR(IF(VLOOKUP($A73,'Annex 2 Designated EHV charges'!$D:$P,10,FALSE)=0,"",VLOOKUP($A73,'Annex 2 Designated EHV charges'!$D:$P,10,FALSE)),"")</f>
        <v>-2.3E-2</v>
      </c>
      <c r="F73" s="99">
        <f>IFERROR(IF(VLOOKUP($A73,'Annex 2 Designated EHV charges'!$D:$P,11,FALSE)=0,"",VLOOKUP($A73,'Annex 2 Designated EHV charges'!$D:$P,11,FALSE)),"")</f>
        <v>1029.6199999999999</v>
      </c>
      <c r="G73" s="100">
        <f>IFERROR(IF(VLOOKUP($A73,'Annex 2 Designated EHV charges'!$D:$P,12,FALSE)=0,"",VLOOKUP($A73,'Annex 2 Designated EHV charges'!$D:$P,12,FALSE)),"")</f>
        <v>0.05</v>
      </c>
      <c r="H73" s="100">
        <f>IFERROR(IF(VLOOKUP($A73,'Annex 2 Designated EHV charges'!$D:$P,13,FALSE)=0,"",VLOOKUP($A73,'Annex 2 Designated EHV charges'!$D:$P,13,FALSE)),"")</f>
        <v>0.05</v>
      </c>
    </row>
    <row r="74" spans="1:8" x14ac:dyDescent="0.2">
      <c r="A74" s="97">
        <f t="array" ref="A74">IFERROR(INDEX('Annex 2 Designated EHV charges'!$D$11:$D$257, MATCH(0, IF(ISBLANK('Annex 2 Designated EHV charges'!$D$11:$D$257),1, COUNTIF(A$4:$A73, 'Annex 2 Designated EHV charges'!$D$11:$D$257)), 0)),"")</f>
        <v>666</v>
      </c>
      <c r="B74" s="96">
        <f>IF($A74="","",VLOOKUP($A74,'Annex 2 Designated EHV charges'!$D:$O,2,0))</f>
        <v>666</v>
      </c>
      <c r="C74" s="97">
        <f>IF($A74="","",VLOOKUP($A74,'Annex 2 Designated EHV charges'!$D:$O,3,0))</f>
        <v>2100040694051</v>
      </c>
      <c r="D74" s="96" t="str">
        <f>IF($A74="","",VLOOKUP($A74,'Annex 2 Designated EHV charges'!$D:$O,4,0))</f>
        <v>Withyhedges Landfill</v>
      </c>
      <c r="E74" s="98">
        <f>IFERROR(IF(VLOOKUP($A74,'Annex 2 Designated EHV charges'!$D:$P,10,FALSE)=0,"",VLOOKUP($A74,'Annex 2 Designated EHV charges'!$D:$P,10,FALSE)),"")</f>
        <v>-14.093</v>
      </c>
      <c r="F74" s="99">
        <f>IFERROR(IF(VLOOKUP($A74,'Annex 2 Designated EHV charges'!$D:$P,11,FALSE)=0,"",VLOOKUP($A74,'Annex 2 Designated EHV charges'!$D:$P,11,FALSE)),"")</f>
        <v>726.77</v>
      </c>
      <c r="G74" s="100">
        <f>IFERROR(IF(VLOOKUP($A74,'Annex 2 Designated EHV charges'!$D:$P,12,FALSE)=0,"",VLOOKUP($A74,'Annex 2 Designated EHV charges'!$D:$P,12,FALSE)),"")</f>
        <v>0.05</v>
      </c>
      <c r="H74" s="100">
        <f>IFERROR(IF(VLOOKUP($A74,'Annex 2 Designated EHV charges'!$D:$P,13,FALSE)=0,"",VLOOKUP($A74,'Annex 2 Designated EHV charges'!$D:$P,13,FALSE)),"")</f>
        <v>0.05</v>
      </c>
    </row>
    <row r="75" spans="1:8" x14ac:dyDescent="0.2">
      <c r="A75" s="97">
        <f t="array" ref="A75">IFERROR(INDEX('Annex 2 Designated EHV charges'!$D$11:$D$257, MATCH(0, IF(ISBLANK('Annex 2 Designated EHV charges'!$D$11:$D$257),1, COUNTIF(A$4:$A74, 'Annex 2 Designated EHV charges'!$D$11:$D$257)), 0)),"")</f>
        <v>659</v>
      </c>
      <c r="B75" s="96">
        <f>IF($A75="","",VLOOKUP($A75,'Annex 2 Designated EHV charges'!$D:$O,2,0))</f>
        <v>659</v>
      </c>
      <c r="C75" s="97">
        <f>IF($A75="","",VLOOKUP($A75,'Annex 2 Designated EHV charges'!$D:$O,3,0))</f>
        <v>2198765142992</v>
      </c>
      <c r="D75" s="96" t="str">
        <f>IF($A75="","",VLOOKUP($A75,'Annex 2 Designated EHV charges'!$D:$O,4,0))</f>
        <v>Parc Cynog</v>
      </c>
      <c r="E75" s="98" t="str">
        <f>IFERROR(IF(VLOOKUP($A75,'Annex 2 Designated EHV charges'!$D:$P,10,FALSE)=0,"",VLOOKUP($A75,'Annex 2 Designated EHV charges'!$D:$P,10,FALSE)),"")</f>
        <v/>
      </c>
      <c r="F75" s="99" t="str">
        <f>IFERROR(IF(VLOOKUP($A75,'Annex 2 Designated EHV charges'!$D:$P,11,FALSE)=0,"",VLOOKUP($A75,'Annex 2 Designated EHV charges'!$D:$P,11,FALSE)),"")</f>
        <v/>
      </c>
      <c r="G75" s="100" t="str">
        <f>IFERROR(IF(VLOOKUP($A75,'Annex 2 Designated EHV charges'!$D:$P,12,FALSE)=0,"",VLOOKUP($A75,'Annex 2 Designated EHV charges'!$D:$P,12,FALSE)),"")</f>
        <v/>
      </c>
      <c r="H75" s="100" t="str">
        <f>IFERROR(IF(VLOOKUP($A75,'Annex 2 Designated EHV charges'!$D:$P,13,FALSE)=0,"",VLOOKUP($A75,'Annex 2 Designated EHV charges'!$D:$P,13,FALSE)),"")</f>
        <v/>
      </c>
    </row>
    <row r="76" spans="1:8" x14ac:dyDescent="0.2">
      <c r="A76" s="97">
        <f t="array" ref="A76">IFERROR(INDEX('Annex 2 Designated EHV charges'!$D$11:$D$257, MATCH(0, IF(ISBLANK('Annex 2 Designated EHV charges'!$D$11:$D$257),1, COUNTIF(A$4:$A75, 'Annex 2 Designated EHV charges'!$D$11:$D$257)), 0)),"")</f>
        <v>667</v>
      </c>
      <c r="B76" s="96">
        <f>IF($A76="","",VLOOKUP($A76,'Annex 2 Designated EHV charges'!$D:$O,2,0))</f>
        <v>667</v>
      </c>
      <c r="C76" s="97">
        <f>IF($A76="","",VLOOKUP($A76,'Annex 2 Designated EHV charges'!$D:$O,3,0))</f>
        <v>2100040841780</v>
      </c>
      <c r="D76" s="96" t="str">
        <f>IF($A76="","",VLOOKUP($A76,'Annex 2 Designated EHV charges'!$D:$O,4,0))</f>
        <v>Parc Cynog (Pendine)</v>
      </c>
      <c r="E76" s="98" t="str">
        <f>IFERROR(IF(VLOOKUP($A76,'Annex 2 Designated EHV charges'!$D:$P,10,FALSE)=0,"",VLOOKUP($A76,'Annex 2 Designated EHV charges'!$D:$P,10,FALSE)),"")</f>
        <v/>
      </c>
      <c r="F76" s="99">
        <f>IFERROR(IF(VLOOKUP($A76,'Annex 2 Designated EHV charges'!$D:$P,11,FALSE)=0,"",VLOOKUP($A76,'Annex 2 Designated EHV charges'!$D:$P,11,FALSE)),"")</f>
        <v>611.83000000000004</v>
      </c>
      <c r="G76" s="100">
        <f>IFERROR(IF(VLOOKUP($A76,'Annex 2 Designated EHV charges'!$D:$P,12,FALSE)=0,"",VLOOKUP($A76,'Annex 2 Designated EHV charges'!$D:$P,12,FALSE)),"")</f>
        <v>0.05</v>
      </c>
      <c r="H76" s="100">
        <f>IFERROR(IF(VLOOKUP($A76,'Annex 2 Designated EHV charges'!$D:$P,13,FALSE)=0,"",VLOOKUP($A76,'Annex 2 Designated EHV charges'!$D:$P,13,FALSE)),"")</f>
        <v>0.05</v>
      </c>
    </row>
    <row r="77" spans="1:8" x14ac:dyDescent="0.2">
      <c r="A77" s="97">
        <f t="array" ref="A77">IFERROR(INDEX('Annex 2 Designated EHV charges'!$D$11:$D$257, MATCH(0, IF(ISBLANK('Annex 2 Designated EHV charges'!$D$11:$D$257),1, COUNTIF(A$4:$A76, 'Annex 2 Designated EHV charges'!$D$11:$D$257)), 0)),"")</f>
        <v>684</v>
      </c>
      <c r="B77" s="96">
        <f>IF($A77="","",VLOOKUP($A77,'Annex 2 Designated EHV charges'!$D:$O,2,0))</f>
        <v>684</v>
      </c>
      <c r="C77" s="97">
        <f>IF($A77="","",VLOOKUP($A77,'Annex 2 Designated EHV charges'!$D:$O,3,0))</f>
        <v>2100040960619</v>
      </c>
      <c r="D77" s="96" t="str">
        <f>IF($A77="","",VLOOKUP($A77,'Annex 2 Designated EHV charges'!$D:$O,4,0))</f>
        <v xml:space="preserve">Maesgwyn </v>
      </c>
      <c r="E77" s="98" t="str">
        <f>IFERROR(IF(VLOOKUP($A77,'Annex 2 Designated EHV charges'!$D:$P,10,FALSE)=0,"",VLOOKUP($A77,'Annex 2 Designated EHV charges'!$D:$P,10,FALSE)),"")</f>
        <v/>
      </c>
      <c r="F77" s="99">
        <f>IFERROR(IF(VLOOKUP($A77,'Annex 2 Designated EHV charges'!$D:$P,11,FALSE)=0,"",VLOOKUP($A77,'Annex 2 Designated EHV charges'!$D:$P,11,FALSE)),"")</f>
        <v>5905.98</v>
      </c>
      <c r="G77" s="100">
        <f>IFERROR(IF(VLOOKUP($A77,'Annex 2 Designated EHV charges'!$D:$P,12,FALSE)=0,"",VLOOKUP($A77,'Annex 2 Designated EHV charges'!$D:$P,12,FALSE)),"")</f>
        <v>0.05</v>
      </c>
      <c r="H77" s="100">
        <f>IFERROR(IF(VLOOKUP($A77,'Annex 2 Designated EHV charges'!$D:$P,13,FALSE)=0,"",VLOOKUP($A77,'Annex 2 Designated EHV charges'!$D:$P,13,FALSE)),"")</f>
        <v>0.05</v>
      </c>
    </row>
    <row r="78" spans="1:8" x14ac:dyDescent="0.2">
      <c r="A78" s="97">
        <f t="array" ref="A78">IFERROR(INDEX('Annex 2 Designated EHV charges'!$D$11:$D$257, MATCH(0, IF(ISBLANK('Annex 2 Designated EHV charges'!$D$11:$D$257),1, COUNTIF(A$4:$A77, 'Annex 2 Designated EHV charges'!$D$11:$D$257)), 0)),"")</f>
        <v>679</v>
      </c>
      <c r="B78" s="96">
        <f>IF($A78="","",VLOOKUP($A78,'Annex 2 Designated EHV charges'!$D:$O,2,0))</f>
        <v>679</v>
      </c>
      <c r="C78" s="97">
        <f>IF($A78="","",VLOOKUP($A78,'Annex 2 Designated EHV charges'!$D:$O,3,0))</f>
        <v>2100040989431</v>
      </c>
      <c r="D78" s="96" t="str">
        <f>IF($A78="","",VLOOKUP($A78,'Annex 2 Designated EHV charges'!$D:$O,4,0))</f>
        <v>Ferndale Wind Farm</v>
      </c>
      <c r="E78" s="98" t="str">
        <f>IFERROR(IF(VLOOKUP($A78,'Annex 2 Designated EHV charges'!$D:$P,10,FALSE)=0,"",VLOOKUP($A78,'Annex 2 Designated EHV charges'!$D:$P,10,FALSE)),"")</f>
        <v/>
      </c>
      <c r="F78" s="99">
        <f>IFERROR(IF(VLOOKUP($A78,'Annex 2 Designated EHV charges'!$D:$P,11,FALSE)=0,"",VLOOKUP($A78,'Annex 2 Designated EHV charges'!$D:$P,11,FALSE)),"")</f>
        <v>1452.88</v>
      </c>
      <c r="G78" s="100">
        <f>IFERROR(IF(VLOOKUP($A78,'Annex 2 Designated EHV charges'!$D:$P,12,FALSE)=0,"",VLOOKUP($A78,'Annex 2 Designated EHV charges'!$D:$P,12,FALSE)),"")</f>
        <v>0.05</v>
      </c>
      <c r="H78" s="100">
        <f>IFERROR(IF(VLOOKUP($A78,'Annex 2 Designated EHV charges'!$D:$P,13,FALSE)=0,"",VLOOKUP($A78,'Annex 2 Designated EHV charges'!$D:$P,13,FALSE)),"")</f>
        <v>0.05</v>
      </c>
    </row>
    <row r="79" spans="1:8" x14ac:dyDescent="0.2">
      <c r="A79" s="97">
        <f t="array" ref="A79">IFERROR(INDEX('Annex 2 Designated EHV charges'!$D$11:$D$257, MATCH(0, IF(ISBLANK('Annex 2 Designated EHV charges'!$D$11:$D$257),1, COUNTIF(A$4:$A78, 'Annex 2 Designated EHV charges'!$D$11:$D$257)), 0)),"")</f>
        <v>685</v>
      </c>
      <c r="B79" s="96">
        <f>IF($A79="","",VLOOKUP($A79,'Annex 2 Designated EHV charges'!$D:$O,2,0))</f>
        <v>685</v>
      </c>
      <c r="C79" s="97">
        <f>IF($A79="","",VLOOKUP($A79,'Annex 2 Designated EHV charges'!$D:$O,3,0))</f>
        <v>2100041090087</v>
      </c>
      <c r="D79" s="96" t="str">
        <f>IF($A79="","",VLOOKUP($A79,'Annex 2 Designated EHV charges'!$D:$O,4,0))</f>
        <v>Pant y Wal WF</v>
      </c>
      <c r="E79" s="98" t="str">
        <f>IFERROR(IF(VLOOKUP($A79,'Annex 2 Designated EHV charges'!$D:$P,10,FALSE)=0,"",VLOOKUP($A79,'Annex 2 Designated EHV charges'!$D:$P,10,FALSE)),"")</f>
        <v/>
      </c>
      <c r="F79" s="99">
        <f>IFERROR(IF(VLOOKUP($A79,'Annex 2 Designated EHV charges'!$D:$P,11,FALSE)=0,"",VLOOKUP($A79,'Annex 2 Designated EHV charges'!$D:$P,11,FALSE)),"")</f>
        <v>3769.24</v>
      </c>
      <c r="G79" s="100">
        <f>IFERROR(IF(VLOOKUP($A79,'Annex 2 Designated EHV charges'!$D:$P,12,FALSE)=0,"",VLOOKUP($A79,'Annex 2 Designated EHV charges'!$D:$P,12,FALSE)),"")</f>
        <v>0.05</v>
      </c>
      <c r="H79" s="100">
        <f>IFERROR(IF(VLOOKUP($A79,'Annex 2 Designated EHV charges'!$D:$P,13,FALSE)=0,"",VLOOKUP($A79,'Annex 2 Designated EHV charges'!$D:$P,13,FALSE)),"")</f>
        <v>0.05</v>
      </c>
    </row>
    <row r="80" spans="1:8" x14ac:dyDescent="0.2">
      <c r="A80" s="97">
        <f t="array" ref="A80">IFERROR(INDEX('Annex 2 Designated EHV charges'!$D$11:$D$257, MATCH(0, IF(ISBLANK('Annex 2 Designated EHV charges'!$D$11:$D$257),1, COUNTIF(A$4:$A79, 'Annex 2 Designated EHV charges'!$D$11:$D$257)), 0)),"")</f>
        <v>686</v>
      </c>
      <c r="B80" s="96">
        <f>IF($A80="","",VLOOKUP($A80,'Annex 2 Designated EHV charges'!$D:$O,2,0))</f>
        <v>686</v>
      </c>
      <c r="C80" s="97">
        <f>IF($A80="","",VLOOKUP($A80,'Annex 2 Designated EHV charges'!$D:$O,3,0))</f>
        <v>2100041063669</v>
      </c>
      <c r="D80" s="96" t="str">
        <f>IF($A80="","",VLOOKUP($A80,'Annex 2 Designated EHV charges'!$D:$O,4,0))</f>
        <v xml:space="preserve">Mynydd Portref </v>
      </c>
      <c r="E80" s="98" t="str">
        <f>IFERROR(IF(VLOOKUP($A80,'Annex 2 Designated EHV charges'!$D:$P,10,FALSE)=0,"",VLOOKUP($A80,'Annex 2 Designated EHV charges'!$D:$P,10,FALSE)),"")</f>
        <v/>
      </c>
      <c r="F80" s="99">
        <f>IFERROR(IF(VLOOKUP($A80,'Annex 2 Designated EHV charges'!$D:$P,11,FALSE)=0,"",VLOOKUP($A80,'Annex 2 Designated EHV charges'!$D:$P,11,FALSE)),"")</f>
        <v>1339.18</v>
      </c>
      <c r="G80" s="100">
        <f>IFERROR(IF(VLOOKUP($A80,'Annex 2 Designated EHV charges'!$D:$P,12,FALSE)=0,"",VLOOKUP($A80,'Annex 2 Designated EHV charges'!$D:$P,12,FALSE)),"")</f>
        <v>0.05</v>
      </c>
      <c r="H80" s="100">
        <f>IFERROR(IF(VLOOKUP($A80,'Annex 2 Designated EHV charges'!$D:$P,13,FALSE)=0,"",VLOOKUP($A80,'Annex 2 Designated EHV charges'!$D:$P,13,FALSE)),"")</f>
        <v>0.05</v>
      </c>
    </row>
    <row r="81" spans="1:8" x14ac:dyDescent="0.2">
      <c r="A81" s="97">
        <f t="array" ref="A81">IFERROR(INDEX('Annex 2 Designated EHV charges'!$D$11:$D$257, MATCH(0, IF(ISBLANK('Annex 2 Designated EHV charges'!$D$11:$D$257),1, COUNTIF(A$4:$A80, 'Annex 2 Designated EHV charges'!$D$11:$D$257)), 0)),"")</f>
        <v>687</v>
      </c>
      <c r="B81" s="96">
        <f>IF($A81="","",VLOOKUP($A81,'Annex 2 Designated EHV charges'!$D:$O,2,0))</f>
        <v>687</v>
      </c>
      <c r="C81" s="97">
        <f>IF($A81="","",VLOOKUP($A81,'Annex 2 Designated EHV charges'!$D:$O,3,0))</f>
        <v>2100041383887</v>
      </c>
      <c r="D81" s="96" t="str">
        <f>IF($A81="","",VLOOKUP($A81,'Annex 2 Designated EHV charges'!$D:$O,4,0))</f>
        <v>Newton Down</v>
      </c>
      <c r="E81" s="98" t="str">
        <f>IFERROR(IF(VLOOKUP($A81,'Annex 2 Designated EHV charges'!$D:$P,10,FALSE)=0,"",VLOOKUP($A81,'Annex 2 Designated EHV charges'!$D:$P,10,FALSE)),"")</f>
        <v/>
      </c>
      <c r="F81" s="99">
        <f>IFERROR(IF(VLOOKUP($A81,'Annex 2 Designated EHV charges'!$D:$P,11,FALSE)=0,"",VLOOKUP($A81,'Annex 2 Designated EHV charges'!$D:$P,11,FALSE)),"")</f>
        <v>599.49</v>
      </c>
      <c r="G81" s="100">
        <f>IFERROR(IF(VLOOKUP($A81,'Annex 2 Designated EHV charges'!$D:$P,12,FALSE)=0,"",VLOOKUP($A81,'Annex 2 Designated EHV charges'!$D:$P,12,FALSE)),"")</f>
        <v>0.05</v>
      </c>
      <c r="H81" s="100">
        <f>IFERROR(IF(VLOOKUP($A81,'Annex 2 Designated EHV charges'!$D:$P,13,FALSE)=0,"",VLOOKUP($A81,'Annex 2 Designated EHV charges'!$D:$P,13,FALSE)),"")</f>
        <v>0.05</v>
      </c>
    </row>
    <row r="82" spans="1:8" x14ac:dyDescent="0.2">
      <c r="A82" s="97">
        <f t="array" ref="A82">IFERROR(INDEX('Annex 2 Designated EHV charges'!$D$11:$D$257, MATCH(0, IF(ISBLANK('Annex 2 Designated EHV charges'!$D$11:$D$257),1, COUNTIF(A$4:$A81, 'Annex 2 Designated EHV charges'!$D$11:$D$257)), 0)),"")</f>
        <v>649</v>
      </c>
      <c r="B82" s="96">
        <f>IF($A82="","",VLOOKUP($A82,'Annex 2 Designated EHV charges'!$D:$O,2,0))</f>
        <v>649</v>
      </c>
      <c r="C82" s="97">
        <f>IF($A82="","",VLOOKUP($A82,'Annex 2 Designated EHV charges'!$D:$O,3,0))</f>
        <v>2100041200262</v>
      </c>
      <c r="D82" s="96" t="str">
        <f>IF($A82="","",VLOOKUP($A82,'Annex 2 Designated EHV charges'!$D:$O,4,0))</f>
        <v>Tiers Cross PV</v>
      </c>
      <c r="E82" s="98" t="str">
        <f>IFERROR(IF(VLOOKUP($A82,'Annex 2 Designated EHV charges'!$D:$P,10,FALSE)=0,"",VLOOKUP($A82,'Annex 2 Designated EHV charges'!$D:$P,10,FALSE)),"")</f>
        <v/>
      </c>
      <c r="F82" s="99">
        <f>IFERROR(IF(VLOOKUP($A82,'Annex 2 Designated EHV charges'!$D:$P,11,FALSE)=0,"",VLOOKUP($A82,'Annex 2 Designated EHV charges'!$D:$P,11,FALSE)),"")</f>
        <v>1496.13</v>
      </c>
      <c r="G82" s="100">
        <f>IFERROR(IF(VLOOKUP($A82,'Annex 2 Designated EHV charges'!$D:$P,12,FALSE)=0,"",VLOOKUP($A82,'Annex 2 Designated EHV charges'!$D:$P,12,FALSE)),"")</f>
        <v>0.05</v>
      </c>
      <c r="H82" s="100">
        <f>IFERROR(IF(VLOOKUP($A82,'Annex 2 Designated EHV charges'!$D:$P,13,FALSE)=0,"",VLOOKUP($A82,'Annex 2 Designated EHV charges'!$D:$P,13,FALSE)),"")</f>
        <v>0.05</v>
      </c>
    </row>
    <row r="83" spans="1:8" x14ac:dyDescent="0.2">
      <c r="A83" s="97">
        <f t="array" ref="A83">IFERROR(INDEX('Annex 2 Designated EHV charges'!$D$11:$D$257, MATCH(0, IF(ISBLANK('Annex 2 Designated EHV charges'!$D$11:$D$257),1, COUNTIF(A$4:$A82, 'Annex 2 Designated EHV charges'!$D$11:$D$257)), 0)),"")</f>
        <v>745</v>
      </c>
      <c r="B83" s="96">
        <f>IF($A83="","",VLOOKUP($A83,'Annex 2 Designated EHV charges'!$D:$O,2,0))</f>
        <v>745</v>
      </c>
      <c r="C83" s="97">
        <f>IF($A83="","",VLOOKUP($A83,'Annex 2 Designated EHV charges'!$D:$O,3,0))</f>
        <v>2100041407758</v>
      </c>
      <c r="D83" s="96" t="str">
        <f>IF($A83="","",VLOOKUP($A83,'Annex 2 Designated EHV charges'!$D:$O,4,0))</f>
        <v>Berthllwyd PV</v>
      </c>
      <c r="E83" s="98" t="str">
        <f>IFERROR(IF(VLOOKUP($A83,'Annex 2 Designated EHV charges'!$D:$P,10,FALSE)=0,"",VLOOKUP($A83,'Annex 2 Designated EHV charges'!$D:$P,10,FALSE)),"")</f>
        <v/>
      </c>
      <c r="F83" s="99">
        <f>IFERROR(IF(VLOOKUP($A83,'Annex 2 Designated EHV charges'!$D:$P,11,FALSE)=0,"",VLOOKUP($A83,'Annex 2 Designated EHV charges'!$D:$P,11,FALSE)),"")</f>
        <v>993.17</v>
      </c>
      <c r="G83" s="100">
        <f>IFERROR(IF(VLOOKUP($A83,'Annex 2 Designated EHV charges'!$D:$P,12,FALSE)=0,"",VLOOKUP($A83,'Annex 2 Designated EHV charges'!$D:$P,12,FALSE)),"")</f>
        <v>0.05</v>
      </c>
      <c r="H83" s="100">
        <f>IFERROR(IF(VLOOKUP($A83,'Annex 2 Designated EHV charges'!$D:$P,13,FALSE)=0,"",VLOOKUP($A83,'Annex 2 Designated EHV charges'!$D:$P,13,FALSE)),"")</f>
        <v>0.05</v>
      </c>
    </row>
    <row r="84" spans="1:8" x14ac:dyDescent="0.2">
      <c r="A84" s="97">
        <f t="array" ref="A84">IFERROR(INDEX('Annex 2 Designated EHV charges'!$D$11:$D$257, MATCH(0, IF(ISBLANK('Annex 2 Designated EHV charges'!$D$11:$D$257),1, COUNTIF(A$4:$A83, 'Annex 2 Designated EHV charges'!$D$11:$D$257)), 0)),"")</f>
        <v>747</v>
      </c>
      <c r="B84" s="96">
        <f>IF($A84="","",VLOOKUP($A84,'Annex 2 Designated EHV charges'!$D:$O,2,0))</f>
        <v>747</v>
      </c>
      <c r="C84" s="97">
        <f>IF($A84="","",VLOOKUP($A84,'Annex 2 Designated EHV charges'!$D:$O,3,0))</f>
        <v>2100041412109</v>
      </c>
      <c r="D84" s="96" t="str">
        <f>IF($A84="","",VLOOKUP($A84,'Annex 2 Designated EHV charges'!$D:$O,4,0))</f>
        <v>Whitton Mawr PV</v>
      </c>
      <c r="E84" s="98" t="str">
        <f>IFERROR(IF(VLOOKUP($A84,'Annex 2 Designated EHV charges'!$D:$P,10,FALSE)=0,"",VLOOKUP($A84,'Annex 2 Designated EHV charges'!$D:$P,10,FALSE)),"")</f>
        <v/>
      </c>
      <c r="F84" s="99">
        <f>IFERROR(IF(VLOOKUP($A84,'Annex 2 Designated EHV charges'!$D:$P,11,FALSE)=0,"",VLOOKUP($A84,'Annex 2 Designated EHV charges'!$D:$P,11,FALSE)),"")</f>
        <v>629.1</v>
      </c>
      <c r="G84" s="100">
        <f>IFERROR(IF(VLOOKUP($A84,'Annex 2 Designated EHV charges'!$D:$P,12,FALSE)=0,"",VLOOKUP($A84,'Annex 2 Designated EHV charges'!$D:$P,12,FALSE)),"")</f>
        <v>0.05</v>
      </c>
      <c r="H84" s="100">
        <f>IFERROR(IF(VLOOKUP($A84,'Annex 2 Designated EHV charges'!$D:$P,13,FALSE)=0,"",VLOOKUP($A84,'Annex 2 Designated EHV charges'!$D:$P,13,FALSE)),"")</f>
        <v>0.05</v>
      </c>
    </row>
    <row r="85" spans="1:8" x14ac:dyDescent="0.2">
      <c r="A85" s="97">
        <f t="array" ref="A85">IFERROR(INDEX('Annex 2 Designated EHV charges'!$D$11:$D$257, MATCH(0, IF(ISBLANK('Annex 2 Designated EHV charges'!$D$11:$D$257),1, COUNTIF(A$4:$A84, 'Annex 2 Designated EHV charges'!$D$11:$D$257)), 0)),"")</f>
        <v>748</v>
      </c>
      <c r="B85" s="96">
        <f>IF($A85="","",VLOOKUP($A85,'Annex 2 Designated EHV charges'!$D:$O,2,0))</f>
        <v>748</v>
      </c>
      <c r="C85" s="97">
        <f>IF($A85="","",VLOOKUP($A85,'Annex 2 Designated EHV charges'!$D:$O,3,0))</f>
        <v>2100041412127</v>
      </c>
      <c r="D85" s="96" t="str">
        <f>IF($A85="","",VLOOKUP($A85,'Annex 2 Designated EHV charges'!$D:$O,4,0))</f>
        <v>Barry Dock Biomass</v>
      </c>
      <c r="E85" s="98">
        <f>IFERROR(IF(VLOOKUP($A85,'Annex 2 Designated EHV charges'!$D:$P,10,FALSE)=0,"",VLOOKUP($A85,'Annex 2 Designated EHV charges'!$D:$P,10,FALSE)),"")</f>
        <v>-0.69199999999999995</v>
      </c>
      <c r="F85" s="99">
        <f>IFERROR(IF(VLOOKUP($A85,'Annex 2 Designated EHV charges'!$D:$P,11,FALSE)=0,"",VLOOKUP($A85,'Annex 2 Designated EHV charges'!$D:$P,11,FALSE)),"")</f>
        <v>2273.66</v>
      </c>
      <c r="G85" s="100">
        <f>IFERROR(IF(VLOOKUP($A85,'Annex 2 Designated EHV charges'!$D:$P,12,FALSE)=0,"",VLOOKUP($A85,'Annex 2 Designated EHV charges'!$D:$P,12,FALSE)),"")</f>
        <v>0.05</v>
      </c>
      <c r="H85" s="100">
        <f>IFERROR(IF(VLOOKUP($A85,'Annex 2 Designated EHV charges'!$D:$P,13,FALSE)=0,"",VLOOKUP($A85,'Annex 2 Designated EHV charges'!$D:$P,13,FALSE)),"")</f>
        <v>0.05</v>
      </c>
    </row>
    <row r="86" spans="1:8" x14ac:dyDescent="0.2">
      <c r="A86" s="97">
        <f t="array" ref="A86">IFERROR(INDEX('Annex 2 Designated EHV charges'!$D$11:$D$257, MATCH(0, IF(ISBLANK('Annex 2 Designated EHV charges'!$D$11:$D$257),1, COUNTIF(A$4:$A85, 'Annex 2 Designated EHV charges'!$D$11:$D$257)), 0)),"")</f>
        <v>749</v>
      </c>
      <c r="B86" s="96">
        <f>IF($A86="","",VLOOKUP($A86,'Annex 2 Designated EHV charges'!$D:$O,2,0))</f>
        <v>749</v>
      </c>
      <c r="C86" s="97">
        <f>IF($A86="","",VLOOKUP($A86,'Annex 2 Designated EHV charges'!$D:$O,3,0))</f>
        <v>2100041412181</v>
      </c>
      <c r="D86" s="96" t="str">
        <f>IF($A86="","",VLOOKUP($A86,'Annex 2 Designated EHV charges'!$D:$O,4,0))</f>
        <v>North Tenement PV</v>
      </c>
      <c r="E86" s="98" t="str">
        <f>IFERROR(IF(VLOOKUP($A86,'Annex 2 Designated EHV charges'!$D:$P,10,FALSE)=0,"",VLOOKUP($A86,'Annex 2 Designated EHV charges'!$D:$P,10,FALSE)),"")</f>
        <v/>
      </c>
      <c r="F86" s="99">
        <f>IFERROR(IF(VLOOKUP($A86,'Annex 2 Designated EHV charges'!$D:$P,11,FALSE)=0,"",VLOOKUP($A86,'Annex 2 Designated EHV charges'!$D:$P,11,FALSE)),"")</f>
        <v>2105.5700000000002</v>
      </c>
      <c r="G86" s="100">
        <f>IFERROR(IF(VLOOKUP($A86,'Annex 2 Designated EHV charges'!$D:$P,12,FALSE)=0,"",VLOOKUP($A86,'Annex 2 Designated EHV charges'!$D:$P,12,FALSE)),"")</f>
        <v>0.05</v>
      </c>
      <c r="H86" s="100">
        <f>IFERROR(IF(VLOOKUP($A86,'Annex 2 Designated EHV charges'!$D:$P,13,FALSE)=0,"",VLOOKUP($A86,'Annex 2 Designated EHV charges'!$D:$P,13,FALSE)),"")</f>
        <v>0.05</v>
      </c>
    </row>
    <row r="87" spans="1:8" x14ac:dyDescent="0.2">
      <c r="A87" s="97">
        <f t="array" ref="A87">IFERROR(INDEX('Annex 2 Designated EHV charges'!$D$11:$D$257, MATCH(0, IF(ISBLANK('Annex 2 Designated EHV charges'!$D$11:$D$257),1, COUNTIF(A$4:$A86, 'Annex 2 Designated EHV charges'!$D$11:$D$257)), 0)),"")</f>
        <v>772</v>
      </c>
      <c r="B87" s="96">
        <f>IF($A87="","",VLOOKUP($A87,'Annex 2 Designated EHV charges'!$D:$O,2,0))</f>
        <v>772</v>
      </c>
      <c r="C87" s="97">
        <f>IF($A87="","",VLOOKUP($A87,'Annex 2 Designated EHV charges'!$D:$O,3,0))</f>
        <v>2100041416432</v>
      </c>
      <c r="D87" s="96" t="str">
        <f>IF($A87="","",VLOOKUP($A87,'Annex 2 Designated EHV charges'!$D:$O,4,0))</f>
        <v>Bryncyrnau Isaf PV</v>
      </c>
      <c r="E87" s="98" t="str">
        <f>IFERROR(IF(VLOOKUP($A87,'Annex 2 Designated EHV charges'!$D:$P,10,FALSE)=0,"",VLOOKUP($A87,'Annex 2 Designated EHV charges'!$D:$P,10,FALSE)),"")</f>
        <v/>
      </c>
      <c r="F87" s="99">
        <f>IFERROR(IF(VLOOKUP($A87,'Annex 2 Designated EHV charges'!$D:$P,11,FALSE)=0,"",VLOOKUP($A87,'Annex 2 Designated EHV charges'!$D:$P,11,FALSE)),"")</f>
        <v>1588.04</v>
      </c>
      <c r="G87" s="100">
        <f>IFERROR(IF(VLOOKUP($A87,'Annex 2 Designated EHV charges'!$D:$P,12,FALSE)=0,"",VLOOKUP($A87,'Annex 2 Designated EHV charges'!$D:$P,12,FALSE)),"")</f>
        <v>0.05</v>
      </c>
      <c r="H87" s="100">
        <f>IFERROR(IF(VLOOKUP($A87,'Annex 2 Designated EHV charges'!$D:$P,13,FALSE)=0,"",VLOOKUP($A87,'Annex 2 Designated EHV charges'!$D:$P,13,FALSE)),"")</f>
        <v>0.05</v>
      </c>
    </row>
    <row r="88" spans="1:8" x14ac:dyDescent="0.2">
      <c r="A88" s="97">
        <f t="array" ref="A88">IFERROR(INDEX('Annex 2 Designated EHV charges'!$D$11:$D$257, MATCH(0, IF(ISBLANK('Annex 2 Designated EHV charges'!$D$11:$D$257),1, COUNTIF(A$4:$A87, 'Annex 2 Designated EHV charges'!$D$11:$D$257)), 0)),"")</f>
        <v>658</v>
      </c>
      <c r="B88" s="96">
        <f>IF($A88="","",VLOOKUP($A88,'Annex 2 Designated EHV charges'!$D:$O,2,0))</f>
        <v>658</v>
      </c>
      <c r="C88" s="97">
        <f>IF($A88="","",VLOOKUP($A88,'Annex 2 Designated EHV charges'!$D:$O,3,0))</f>
        <v>2199989641360</v>
      </c>
      <c r="D88" s="96" t="str">
        <f>IF($A88="","",VLOOKUP($A88,'Annex 2 Designated EHV charges'!$D:$O,4,0))</f>
        <v>Tregaron</v>
      </c>
      <c r="E88" s="98">
        <f>IFERROR(IF(VLOOKUP($A88,'Annex 2 Designated EHV charges'!$D:$P,10,FALSE)=0,"",VLOOKUP($A88,'Annex 2 Designated EHV charges'!$D:$P,10,FALSE)),"")</f>
        <v>-5.9779999999999998</v>
      </c>
      <c r="F88" s="99">
        <f>IFERROR(IF(VLOOKUP($A88,'Annex 2 Designated EHV charges'!$D:$P,11,FALSE)=0,"",VLOOKUP($A88,'Annex 2 Designated EHV charges'!$D:$P,11,FALSE)),"")</f>
        <v>156.47999999999999</v>
      </c>
      <c r="G88" s="100">
        <f>IFERROR(IF(VLOOKUP($A88,'Annex 2 Designated EHV charges'!$D:$P,12,FALSE)=0,"",VLOOKUP($A88,'Annex 2 Designated EHV charges'!$D:$P,12,FALSE)),"")</f>
        <v>0.05</v>
      </c>
      <c r="H88" s="100">
        <f>IFERROR(IF(VLOOKUP($A88,'Annex 2 Designated EHV charges'!$D:$P,13,FALSE)=0,"",VLOOKUP($A88,'Annex 2 Designated EHV charges'!$D:$P,13,FALSE)),"")</f>
        <v>0.05</v>
      </c>
    </row>
    <row r="89" spans="1:8" x14ac:dyDescent="0.2">
      <c r="A89" s="97">
        <f t="array" ref="A89">IFERROR(INDEX('Annex 2 Designated EHV charges'!$D$11:$D$257, MATCH(0, IF(ISBLANK('Annex 2 Designated EHV charges'!$D$11:$D$257),1, COUNTIF(A$4:$A88, 'Annex 2 Designated EHV charges'!$D$11:$D$257)), 0)),"")</f>
        <v>646</v>
      </c>
      <c r="B89" s="96">
        <f>IF($A89="","",VLOOKUP($A89,'Annex 2 Designated EHV charges'!$D:$O,2,0))</f>
        <v>646</v>
      </c>
      <c r="C89" s="97">
        <f>IF($A89="","",VLOOKUP($A89,'Annex 2 Designated EHV charges'!$D:$O,3,0))</f>
        <v>2100041072803</v>
      </c>
      <c r="D89" s="96" t="str">
        <f>IF($A89="","",VLOOKUP($A89,'Annex 2 Designated EHV charges'!$D:$O,4,0))</f>
        <v>Waunarlydd STOR</v>
      </c>
      <c r="E89" s="98">
        <f>IFERROR(IF(VLOOKUP($A89,'Annex 2 Designated EHV charges'!$D:$P,10,FALSE)=0,"",VLOOKUP($A89,'Annex 2 Designated EHV charges'!$D:$P,10,FALSE)),"")</f>
        <v>-7.8E-2</v>
      </c>
      <c r="F89" s="99">
        <f>IFERROR(IF(VLOOKUP($A89,'Annex 2 Designated EHV charges'!$D:$P,11,FALSE)=0,"",VLOOKUP($A89,'Annex 2 Designated EHV charges'!$D:$P,11,FALSE)),"")</f>
        <v>735.01</v>
      </c>
      <c r="G89" s="100">
        <f>IFERROR(IF(VLOOKUP($A89,'Annex 2 Designated EHV charges'!$D:$P,12,FALSE)=0,"",VLOOKUP($A89,'Annex 2 Designated EHV charges'!$D:$P,12,FALSE)),"")</f>
        <v>0.05</v>
      </c>
      <c r="H89" s="100">
        <f>IFERROR(IF(VLOOKUP($A89,'Annex 2 Designated EHV charges'!$D:$P,13,FALSE)=0,"",VLOOKUP($A89,'Annex 2 Designated EHV charges'!$D:$P,13,FALSE)),"")</f>
        <v>0.05</v>
      </c>
    </row>
    <row r="90" spans="1:8" x14ac:dyDescent="0.2">
      <c r="A90" s="97">
        <f t="array" ref="A90">IFERROR(INDEX('Annex 2 Designated EHV charges'!$D$11:$D$257, MATCH(0, IF(ISBLANK('Annex 2 Designated EHV charges'!$D$11:$D$257),1, COUNTIF(A$4:$A89, 'Annex 2 Designated EHV charges'!$D$11:$D$257)), 0)),"")</f>
        <v>645</v>
      </c>
      <c r="B90" s="96">
        <f>IF($A90="","",VLOOKUP($A90,'Annex 2 Designated EHV charges'!$D:$O,2,0))</f>
        <v>645</v>
      </c>
      <c r="C90" s="97">
        <f>IF($A90="","",VLOOKUP($A90,'Annex 2 Designated EHV charges'!$D:$O,3,0))</f>
        <v>2100041078814</v>
      </c>
      <c r="D90" s="96" t="str">
        <f>IF($A90="","",VLOOKUP($A90,'Annex 2 Designated EHV charges'!$D:$O,4,0))</f>
        <v>Briton Ferry BESS 33KV</v>
      </c>
      <c r="E90" s="98">
        <f>IFERROR(IF(VLOOKUP($A90,'Annex 2 Designated EHV charges'!$D:$P,10,FALSE)=0,"",VLOOKUP($A90,'Annex 2 Designated EHV charges'!$D:$P,10,FALSE)),"")</f>
        <v>-0.56399999999999995</v>
      </c>
      <c r="F90" s="99">
        <f>IFERROR(IF(VLOOKUP($A90,'Annex 2 Designated EHV charges'!$D:$P,11,FALSE)=0,"",VLOOKUP($A90,'Annex 2 Designated EHV charges'!$D:$P,11,FALSE)),"")</f>
        <v>619.51</v>
      </c>
      <c r="G90" s="100">
        <f>IFERROR(IF(VLOOKUP($A90,'Annex 2 Designated EHV charges'!$D:$P,12,FALSE)=0,"",VLOOKUP($A90,'Annex 2 Designated EHV charges'!$D:$P,12,FALSE)),"")</f>
        <v>0.05</v>
      </c>
      <c r="H90" s="100">
        <f>IFERROR(IF(VLOOKUP($A90,'Annex 2 Designated EHV charges'!$D:$P,13,FALSE)=0,"",VLOOKUP($A90,'Annex 2 Designated EHV charges'!$D:$P,13,FALSE)),"")</f>
        <v>0.05</v>
      </c>
    </row>
    <row r="91" spans="1:8" x14ac:dyDescent="0.2">
      <c r="A91" s="97">
        <f t="array" ref="A91">IFERROR(INDEX('Annex 2 Designated EHV charges'!$D$11:$D$257, MATCH(0, IF(ISBLANK('Annex 2 Designated EHV charges'!$D$11:$D$257),1, COUNTIF(A$4:$A90, 'Annex 2 Designated EHV charges'!$D$11:$D$257)), 0)),"")</f>
        <v>644</v>
      </c>
      <c r="B91" s="96">
        <f>IF($A91="","",VLOOKUP($A91,'Annex 2 Designated EHV charges'!$D:$O,2,0))</f>
        <v>644</v>
      </c>
      <c r="C91" s="97">
        <f>IF($A91="","",VLOOKUP($A91,'Annex 2 Designated EHV charges'!$D:$O,3,0))</f>
        <v>2100041089685</v>
      </c>
      <c r="D91" s="96" t="str">
        <f>IF($A91="","",VLOOKUP($A91,'Annex 2 Designated EHV charges'!$D:$O,4,0))</f>
        <v>Hirwaun BESS 33KV</v>
      </c>
      <c r="E91" s="98">
        <f>IFERROR(IF(VLOOKUP($A91,'Annex 2 Designated EHV charges'!$D:$P,10,FALSE)=0,"",VLOOKUP($A91,'Annex 2 Designated EHV charges'!$D:$P,10,FALSE)),"")</f>
        <v>-1.9E-2</v>
      </c>
      <c r="F91" s="99">
        <f>IFERROR(IF(VLOOKUP($A91,'Annex 2 Designated EHV charges'!$D:$P,11,FALSE)=0,"",VLOOKUP($A91,'Annex 2 Designated EHV charges'!$D:$P,11,FALSE)),"")</f>
        <v>850.74</v>
      </c>
      <c r="G91" s="100">
        <f>IFERROR(IF(VLOOKUP($A91,'Annex 2 Designated EHV charges'!$D:$P,12,FALSE)=0,"",VLOOKUP($A91,'Annex 2 Designated EHV charges'!$D:$P,12,FALSE)),"")</f>
        <v>0.05</v>
      </c>
      <c r="H91" s="100">
        <f>IFERROR(IF(VLOOKUP($A91,'Annex 2 Designated EHV charges'!$D:$P,13,FALSE)=0,"",VLOOKUP($A91,'Annex 2 Designated EHV charges'!$D:$P,13,FALSE)),"")</f>
        <v>0.05</v>
      </c>
    </row>
    <row r="92" spans="1:8" x14ac:dyDescent="0.2">
      <c r="A92" s="97">
        <f t="array" ref="A92">IFERROR(INDEX('Annex 2 Designated EHV charges'!$D$11:$D$257, MATCH(0, IF(ISBLANK('Annex 2 Designated EHV charges'!$D$11:$D$257),1, COUNTIF(A$4:$A91, 'Annex 2 Designated EHV charges'!$D$11:$D$257)), 0)),"")</f>
        <v>643</v>
      </c>
      <c r="B92" s="96">
        <f>IF($A92="","",VLOOKUP($A92,'Annex 2 Designated EHV charges'!$D:$O,2,0))</f>
        <v>643</v>
      </c>
      <c r="C92" s="97">
        <f>IF($A92="","",VLOOKUP($A92,'Annex 2 Designated EHV charges'!$D:$O,3,0))</f>
        <v>2100041080130</v>
      </c>
      <c r="D92" s="96" t="str">
        <f>IF($A92="","",VLOOKUP($A92,'Annex 2 Designated EHV charges'!$D:$O,4,0))</f>
        <v>Ffos Las PV</v>
      </c>
      <c r="E92" s="98" t="str">
        <f>IFERROR(IF(VLOOKUP($A92,'Annex 2 Designated EHV charges'!$D:$P,10,FALSE)=0,"",VLOOKUP($A92,'Annex 2 Designated EHV charges'!$D:$P,10,FALSE)),"")</f>
        <v/>
      </c>
      <c r="F92" s="99">
        <f>IFERROR(IF(VLOOKUP($A92,'Annex 2 Designated EHV charges'!$D:$P,11,FALSE)=0,"",VLOOKUP($A92,'Annex 2 Designated EHV charges'!$D:$P,11,FALSE)),"")</f>
        <v>939.34</v>
      </c>
      <c r="G92" s="100">
        <f>IFERROR(IF(VLOOKUP($A92,'Annex 2 Designated EHV charges'!$D:$P,12,FALSE)=0,"",VLOOKUP($A92,'Annex 2 Designated EHV charges'!$D:$P,12,FALSE)),"")</f>
        <v>0.05</v>
      </c>
      <c r="H92" s="100">
        <f>IFERROR(IF(VLOOKUP($A92,'Annex 2 Designated EHV charges'!$D:$P,13,FALSE)=0,"",VLOOKUP($A92,'Annex 2 Designated EHV charges'!$D:$P,13,FALSE)),"")</f>
        <v>0.05</v>
      </c>
    </row>
    <row r="93" spans="1:8" x14ac:dyDescent="0.2">
      <c r="A93" s="97">
        <f t="array" ref="A93">IFERROR(INDEX('Annex 2 Designated EHV charges'!$D$11:$D$257, MATCH(0, IF(ISBLANK('Annex 2 Designated EHV charges'!$D$11:$D$257),1, COUNTIF(A$4:$A92, 'Annex 2 Designated EHV charges'!$D$11:$D$257)), 0)),"")</f>
        <v>642</v>
      </c>
      <c r="B93" s="96">
        <f>IF($A93="","",VLOOKUP($A93,'Annex 2 Designated EHV charges'!$D:$O,2,0))</f>
        <v>642</v>
      </c>
      <c r="C93" s="97">
        <f>IF($A93="","",VLOOKUP($A93,'Annex 2 Designated EHV charges'!$D:$O,3,0))</f>
        <v>2100041080177</v>
      </c>
      <c r="D93" s="96" t="str">
        <f>IF($A93="","",VLOOKUP($A93,'Annex 2 Designated EHV charges'!$D:$O,4,0))</f>
        <v>Pont Andrew PV</v>
      </c>
      <c r="E93" s="98" t="str">
        <f>IFERROR(IF(VLOOKUP($A93,'Annex 2 Designated EHV charges'!$D:$P,10,FALSE)=0,"",VLOOKUP($A93,'Annex 2 Designated EHV charges'!$D:$P,10,FALSE)),"")</f>
        <v/>
      </c>
      <c r="F93" s="99">
        <f>IFERROR(IF(VLOOKUP($A93,'Annex 2 Designated EHV charges'!$D:$P,11,FALSE)=0,"",VLOOKUP($A93,'Annex 2 Designated EHV charges'!$D:$P,11,FALSE)),"")</f>
        <v>953.11</v>
      </c>
      <c r="G93" s="100">
        <f>IFERROR(IF(VLOOKUP($A93,'Annex 2 Designated EHV charges'!$D:$P,12,FALSE)=0,"",VLOOKUP($A93,'Annex 2 Designated EHV charges'!$D:$P,12,FALSE)),"")</f>
        <v>0.05</v>
      </c>
      <c r="H93" s="100">
        <f>IFERROR(IF(VLOOKUP($A93,'Annex 2 Designated EHV charges'!$D:$P,13,FALSE)=0,"",VLOOKUP($A93,'Annex 2 Designated EHV charges'!$D:$P,13,FALSE)),"")</f>
        <v>0.05</v>
      </c>
    </row>
    <row r="94" spans="1:8" x14ac:dyDescent="0.2">
      <c r="A94" s="97">
        <f t="array" ref="A94">IFERROR(INDEX('Annex 2 Designated EHV charges'!$D$11:$D$257, MATCH(0, IF(ISBLANK('Annex 2 Designated EHV charges'!$D$11:$D$257),1, COUNTIF(A$4:$A93, 'Annex 2 Designated EHV charges'!$D$11:$D$257)), 0)),"")</f>
        <v>922</v>
      </c>
      <c r="B94" s="96">
        <f>IF($A94="","",VLOOKUP($A94,'Annex 2 Designated EHV charges'!$D:$O,2,0))</f>
        <v>922</v>
      </c>
      <c r="C94" s="97">
        <f>IF($A94="","",VLOOKUP($A94,'Annex 2 Designated EHV charges'!$D:$O,3,0))</f>
        <v>2100041495921</v>
      </c>
      <c r="D94" s="96" t="str">
        <f>IF($A94="","",VLOOKUP($A94,'Annex 2 Designated EHV charges'!$D:$O,4,0))</f>
        <v>Beaufort Power STOR</v>
      </c>
      <c r="E94" s="98" t="str">
        <f>IFERROR(IF(VLOOKUP($A94,'Annex 2 Designated EHV charges'!$D:$P,10,FALSE)=0,"",VLOOKUP($A94,'Annex 2 Designated EHV charges'!$D:$P,10,FALSE)),"")</f>
        <v/>
      </c>
      <c r="F94" s="99">
        <f>IFERROR(IF(VLOOKUP($A94,'Annex 2 Designated EHV charges'!$D:$P,11,FALSE)=0,"",VLOOKUP($A94,'Annex 2 Designated EHV charges'!$D:$P,11,FALSE)),"")</f>
        <v>7247.89</v>
      </c>
      <c r="G94" s="100">
        <f>IFERROR(IF(VLOOKUP($A94,'Annex 2 Designated EHV charges'!$D:$P,12,FALSE)=0,"",VLOOKUP($A94,'Annex 2 Designated EHV charges'!$D:$P,12,FALSE)),"")</f>
        <v>0.05</v>
      </c>
      <c r="H94" s="100">
        <f>IFERROR(IF(VLOOKUP($A94,'Annex 2 Designated EHV charges'!$D:$P,13,FALSE)=0,"",VLOOKUP($A94,'Annex 2 Designated EHV charges'!$D:$P,13,FALSE)),"")</f>
        <v>0.05</v>
      </c>
    </row>
    <row r="95" spans="1:8" x14ac:dyDescent="0.2">
      <c r="A95" s="97">
        <f t="array" ref="A95">IFERROR(INDEX('Annex 2 Designated EHV charges'!$D$11:$D$257, MATCH(0, IF(ISBLANK('Annex 2 Designated EHV charges'!$D$11:$D$257),1, COUNTIF(A$4:$A94, 'Annex 2 Designated EHV charges'!$D$11:$D$257)), 0)),"")</f>
        <v>695</v>
      </c>
      <c r="B95" s="96">
        <f>IF($A95="","",VLOOKUP($A95,'Annex 2 Designated EHV charges'!$D:$O,2,0))</f>
        <v>695</v>
      </c>
      <c r="C95" s="97">
        <f>IF($A95="","",VLOOKUP($A95,'Annex 2 Designated EHV charges'!$D:$O,3,0))</f>
        <v>2100041611951</v>
      </c>
      <c r="D95" s="96" t="str">
        <f>IF($A95="","",VLOOKUP($A95,'Annex 2 Designated EHV charges'!$D:$O,4,0))</f>
        <v>Cenin Energy Park ParcStormy</v>
      </c>
      <c r="E95" s="98" t="str">
        <f>IFERROR(IF(VLOOKUP($A95,'Annex 2 Designated EHV charges'!$D:$P,10,FALSE)=0,"",VLOOKUP($A95,'Annex 2 Designated EHV charges'!$D:$P,10,FALSE)),"")</f>
        <v/>
      </c>
      <c r="F95" s="99">
        <f>IFERROR(IF(VLOOKUP($A95,'Annex 2 Designated EHV charges'!$D:$P,11,FALSE)=0,"",VLOOKUP($A95,'Annex 2 Designated EHV charges'!$D:$P,11,FALSE)),"")</f>
        <v>133.33000000000001</v>
      </c>
      <c r="G95" s="100">
        <f>IFERROR(IF(VLOOKUP($A95,'Annex 2 Designated EHV charges'!$D:$P,12,FALSE)=0,"",VLOOKUP($A95,'Annex 2 Designated EHV charges'!$D:$P,12,FALSE)),"")</f>
        <v>0.05</v>
      </c>
      <c r="H95" s="100">
        <f>IFERROR(IF(VLOOKUP($A95,'Annex 2 Designated EHV charges'!$D:$P,13,FALSE)=0,"",VLOOKUP($A95,'Annex 2 Designated EHV charges'!$D:$P,13,FALSE)),"")</f>
        <v>0.05</v>
      </c>
    </row>
    <row r="96" spans="1:8" x14ac:dyDescent="0.2">
      <c r="A96" s="97">
        <f t="array" ref="A96">IFERROR(INDEX('Annex 2 Designated EHV charges'!$D$11:$D$257, MATCH(0, IF(ISBLANK('Annex 2 Designated EHV charges'!$D$11:$D$257),1, COUNTIF(A$4:$A95, 'Annex 2 Designated EHV charges'!$D$11:$D$257)), 0)),"")</f>
        <v>921</v>
      </c>
      <c r="B96" s="96">
        <f>IF($A96="","",VLOOKUP($A96,'Annex 2 Designated EHV charges'!$D:$O,2,0))</f>
        <v>921</v>
      </c>
      <c r="C96" s="97">
        <f>IF($A96="","",VLOOKUP($A96,'Annex 2 Designated EHV charges'!$D:$O,3,0))</f>
        <v>2100041495959</v>
      </c>
      <c r="D96" s="96" t="str">
        <f>IF($A96="","",VLOOKUP($A96,'Annex 2 Designated EHV charges'!$D:$O,4,0))</f>
        <v>Brecon Power STOR</v>
      </c>
      <c r="E96" s="98" t="str">
        <f>IFERROR(IF(VLOOKUP($A96,'Annex 2 Designated EHV charges'!$D:$P,10,FALSE)=0,"",VLOOKUP($A96,'Annex 2 Designated EHV charges'!$D:$P,10,FALSE)),"")</f>
        <v/>
      </c>
      <c r="F96" s="99">
        <f>IFERROR(IF(VLOOKUP($A96,'Annex 2 Designated EHV charges'!$D:$P,11,FALSE)=0,"",VLOOKUP($A96,'Annex 2 Designated EHV charges'!$D:$P,11,FALSE)),"")</f>
        <v>8099.4</v>
      </c>
      <c r="G96" s="100">
        <f>IFERROR(IF(VLOOKUP($A96,'Annex 2 Designated EHV charges'!$D:$P,12,FALSE)=0,"",VLOOKUP($A96,'Annex 2 Designated EHV charges'!$D:$P,12,FALSE)),"")</f>
        <v>0.05</v>
      </c>
      <c r="H96" s="100">
        <f>IFERROR(IF(VLOOKUP($A96,'Annex 2 Designated EHV charges'!$D:$P,13,FALSE)=0,"",VLOOKUP($A96,'Annex 2 Designated EHV charges'!$D:$P,13,FALSE)),"")</f>
        <v>0.05</v>
      </c>
    </row>
    <row r="97" spans="1:8" x14ac:dyDescent="0.2">
      <c r="A97" s="97">
        <f t="array" ref="A97">IFERROR(INDEX('Annex 2 Designated EHV charges'!$D$11:$D$257, MATCH(0, IF(ISBLANK('Annex 2 Designated EHV charges'!$D$11:$D$257),1, COUNTIF(A$4:$A96, 'Annex 2 Designated EHV charges'!$D$11:$D$257)), 0)),"")</f>
        <v>696</v>
      </c>
      <c r="B97" s="96">
        <f>IF($A97="","",VLOOKUP($A97,'Annex 2 Designated EHV charges'!$D:$O,2,0))</f>
        <v>696</v>
      </c>
      <c r="C97" s="97">
        <f>IF($A97="","",VLOOKUP($A97,'Annex 2 Designated EHV charges'!$D:$O,3,0))</f>
        <v>2100041611970</v>
      </c>
      <c r="D97" s="96" t="str">
        <f>IF($A97="","",VLOOKUP($A97,'Annex 2 Designated EHV charges'!$D:$O,4,0))</f>
        <v>Cenin Energy Park Battery</v>
      </c>
      <c r="E97" s="98" t="str">
        <f>IFERROR(IF(VLOOKUP($A97,'Annex 2 Designated EHV charges'!$D:$P,10,FALSE)=0,"",VLOOKUP($A97,'Annex 2 Designated EHV charges'!$D:$P,10,FALSE)),"")</f>
        <v/>
      </c>
      <c r="F97" s="99">
        <f>IFERROR(IF(VLOOKUP($A97,'Annex 2 Designated EHV charges'!$D:$P,11,FALSE)=0,"",VLOOKUP($A97,'Annex 2 Designated EHV charges'!$D:$P,11,FALSE)),"")</f>
        <v>167.72</v>
      </c>
      <c r="G97" s="100">
        <f>IFERROR(IF(VLOOKUP($A97,'Annex 2 Designated EHV charges'!$D:$P,12,FALSE)=0,"",VLOOKUP($A97,'Annex 2 Designated EHV charges'!$D:$P,12,FALSE)),"")</f>
        <v>0.05</v>
      </c>
      <c r="H97" s="100">
        <f>IFERROR(IF(VLOOKUP($A97,'Annex 2 Designated EHV charges'!$D:$P,13,FALSE)=0,"",VLOOKUP($A97,'Annex 2 Designated EHV charges'!$D:$P,13,FALSE)),"")</f>
        <v>0.05</v>
      </c>
    </row>
    <row r="98" spans="1:8" x14ac:dyDescent="0.2">
      <c r="A98" s="97">
        <f t="array" ref="A98">IFERROR(INDEX('Annex 2 Designated EHV charges'!$D$11:$D$257, MATCH(0, IF(ISBLANK('Annex 2 Designated EHV charges'!$D$11:$D$257),1, COUNTIF(A$4:$A97, 'Annex 2 Designated EHV charges'!$D$11:$D$257)), 0)),"")</f>
        <v>990</v>
      </c>
      <c r="B98" s="96">
        <f>IF($A98="","",VLOOKUP($A98,'Annex 2 Designated EHV charges'!$D:$O,2,0))</f>
        <v>990</v>
      </c>
      <c r="C98" s="97">
        <f>IF($A98="","",VLOOKUP($A98,'Annex 2 Designated EHV charges'!$D:$O,3,0))</f>
        <v>2100041526640</v>
      </c>
      <c r="D98" s="96" t="str">
        <f>IF($A98="","",VLOOKUP($A98,'Annex 2 Designated EHV charges'!$D:$O,4,0))</f>
        <v>Bryn Blaen WF</v>
      </c>
      <c r="E98" s="98" t="str">
        <f>IFERROR(IF(VLOOKUP($A98,'Annex 2 Designated EHV charges'!$D:$P,10,FALSE)=0,"",VLOOKUP($A98,'Annex 2 Designated EHV charges'!$D:$P,10,FALSE)),"")</f>
        <v/>
      </c>
      <c r="F98" s="99">
        <f>IFERROR(IF(VLOOKUP($A98,'Annex 2 Designated EHV charges'!$D:$P,11,FALSE)=0,"",VLOOKUP($A98,'Annex 2 Designated EHV charges'!$D:$P,11,FALSE)),"")</f>
        <v>961.77</v>
      </c>
      <c r="G98" s="100">
        <f>IFERROR(IF(VLOOKUP($A98,'Annex 2 Designated EHV charges'!$D:$P,12,FALSE)=0,"",VLOOKUP($A98,'Annex 2 Designated EHV charges'!$D:$P,12,FALSE)),"")</f>
        <v>0.05</v>
      </c>
      <c r="H98" s="100">
        <f>IFERROR(IF(VLOOKUP($A98,'Annex 2 Designated EHV charges'!$D:$P,13,FALSE)=0,"",VLOOKUP($A98,'Annex 2 Designated EHV charges'!$D:$P,13,FALSE)),"")</f>
        <v>0.05</v>
      </c>
    </row>
    <row r="99" spans="1:8" x14ac:dyDescent="0.2">
      <c r="A99" s="97">
        <f t="array" ref="A99">IFERROR(INDEX('Annex 2 Designated EHV charges'!$D$11:$D$257, MATCH(0, IF(ISBLANK('Annex 2 Designated EHV charges'!$D$11:$D$257),1, COUNTIF(A$4:$A98, 'Annex 2 Designated EHV charges'!$D$11:$D$257)), 0)),"")</f>
        <v>991</v>
      </c>
      <c r="B99" s="96">
        <f>IF($A99="","",VLOOKUP($A99,'Annex 2 Designated EHV charges'!$D:$O,2,0))</f>
        <v>991</v>
      </c>
      <c r="C99" s="97">
        <f>IF($A99="","",VLOOKUP($A99,'Annex 2 Designated EHV charges'!$D:$O,3,0))</f>
        <v>2100041539180</v>
      </c>
      <c r="D99" s="96" t="str">
        <f>IF($A99="","",VLOOKUP($A99,'Annex 2 Designated EHV charges'!$D:$O,4,0))</f>
        <v xml:space="preserve">Ystradffin Hydro </v>
      </c>
      <c r="E99" s="98">
        <f>IFERROR(IF(VLOOKUP($A99,'Annex 2 Designated EHV charges'!$D:$P,10,FALSE)=0,"",VLOOKUP($A99,'Annex 2 Designated EHV charges'!$D:$P,10,FALSE)),"")</f>
        <v>-8.6120000000000001</v>
      </c>
      <c r="F99" s="99">
        <f>IFERROR(IF(VLOOKUP($A99,'Annex 2 Designated EHV charges'!$D:$P,11,FALSE)=0,"",VLOOKUP($A99,'Annex 2 Designated EHV charges'!$D:$P,11,FALSE)),"")</f>
        <v>616.08000000000004</v>
      </c>
      <c r="G99" s="100">
        <f>IFERROR(IF(VLOOKUP($A99,'Annex 2 Designated EHV charges'!$D:$P,12,FALSE)=0,"",VLOOKUP($A99,'Annex 2 Designated EHV charges'!$D:$P,12,FALSE)),"")</f>
        <v>0.05</v>
      </c>
      <c r="H99" s="100">
        <f>IFERROR(IF(VLOOKUP($A99,'Annex 2 Designated EHV charges'!$D:$P,13,FALSE)=0,"",VLOOKUP($A99,'Annex 2 Designated EHV charges'!$D:$P,13,FALSE)),"")</f>
        <v>0.05</v>
      </c>
    </row>
    <row r="100" spans="1:8" x14ac:dyDescent="0.2">
      <c r="A100" s="97" t="str">
        <f t="array" ref="A100">IFERROR(INDEX('Annex 2 Designated EHV charges'!$D$11:$D$257, MATCH(0, IF(ISBLANK('Annex 2 Designated EHV charges'!$D$11:$D$257),1, COUNTIF(A$4:$A99, 'Annex 2 Designated EHV charges'!$D$11:$D$257)), 0)),"")</f>
        <v>992</v>
      </c>
      <c r="B100" s="96">
        <f>IF($A100="","",VLOOKUP($A100,'Annex 2 Designated EHV charges'!$D:$O,2,0))</f>
        <v>992</v>
      </c>
      <c r="C100" s="97">
        <f>IF($A100="","",VLOOKUP($A100,'Annex 2 Designated EHV charges'!$D:$O,3,0))</f>
        <v>2100041620361</v>
      </c>
      <c r="D100" s="96" t="str">
        <f>IF($A100="","",VLOOKUP($A100,'Annex 2 Designated EHV charges'!$D:$O,4,0))</f>
        <v>Bryn Henllys 33kV PV</v>
      </c>
      <c r="E100" s="98" t="str">
        <f>IFERROR(IF(VLOOKUP($A100,'Annex 2 Designated EHV charges'!$D:$P,10,FALSE)=0,"",VLOOKUP($A100,'Annex 2 Designated EHV charges'!$D:$P,10,FALSE)),"")</f>
        <v/>
      </c>
      <c r="F100" s="99">
        <f>IFERROR(IF(VLOOKUP($A100,'Annex 2 Designated EHV charges'!$D:$P,11,FALSE)=0,"",VLOOKUP($A100,'Annex 2 Designated EHV charges'!$D:$P,11,FALSE)),"")</f>
        <v>8116.35</v>
      </c>
      <c r="G100" s="100">
        <f>IFERROR(IF(VLOOKUP($A100,'Annex 2 Designated EHV charges'!$D:$P,12,FALSE)=0,"",VLOOKUP($A100,'Annex 2 Designated EHV charges'!$D:$P,12,FALSE)),"")</f>
        <v>0.05</v>
      </c>
      <c r="H100" s="100">
        <f>IFERROR(IF(VLOOKUP($A100,'Annex 2 Designated EHV charges'!$D:$P,13,FALSE)=0,"",VLOOKUP($A100,'Annex 2 Designated EHV charges'!$D:$P,13,FALSE)),"")</f>
        <v>0.05</v>
      </c>
    </row>
    <row r="101" spans="1:8" x14ac:dyDescent="0.2">
      <c r="A101" s="97">
        <f t="array" ref="A101">IFERROR(INDEX('Annex 2 Designated EHV charges'!$D$11:$D$257, MATCH(0, IF(ISBLANK('Annex 2 Designated EHV charges'!$D$11:$D$257),1, COUNTIF(A$4:$A100, 'Annex 2 Designated EHV charges'!$D$11:$D$257)), 0)),"")</f>
        <v>690</v>
      </c>
      <c r="B101" s="96">
        <f>IF($A101="","",VLOOKUP($A101,'Annex 2 Designated EHV charges'!$D:$O,2,0))</f>
        <v>690</v>
      </c>
      <c r="C101" s="97">
        <f>IF($A101="","",VLOOKUP($A101,'Annex 2 Designated EHV charges'!$D:$O,3,0))</f>
        <v>2100041611924</v>
      </c>
      <c r="D101" s="96" t="str">
        <f>IF($A101="","",VLOOKUP($A101,'Annex 2 Designated EHV charges'!$D:$O,4,0))</f>
        <v>Cenin Energy Park T2 WT</v>
      </c>
      <c r="E101" s="98" t="str">
        <f>IFERROR(IF(VLOOKUP($A101,'Annex 2 Designated EHV charges'!$D:$P,10,FALSE)=0,"",VLOOKUP($A101,'Annex 2 Designated EHV charges'!$D:$P,10,FALSE)),"")</f>
        <v/>
      </c>
      <c r="F101" s="99">
        <f>IFERROR(IF(VLOOKUP($A101,'Annex 2 Designated EHV charges'!$D:$P,11,FALSE)=0,"",VLOOKUP($A101,'Annex 2 Designated EHV charges'!$D:$P,11,FALSE)),"")</f>
        <v>176.1</v>
      </c>
      <c r="G101" s="100">
        <f>IFERROR(IF(VLOOKUP($A101,'Annex 2 Designated EHV charges'!$D:$P,12,FALSE)=0,"",VLOOKUP($A101,'Annex 2 Designated EHV charges'!$D:$P,12,FALSE)),"")</f>
        <v>0.05</v>
      </c>
      <c r="H101" s="100">
        <f>IFERROR(IF(VLOOKUP($A101,'Annex 2 Designated EHV charges'!$D:$P,13,FALSE)=0,"",VLOOKUP($A101,'Annex 2 Designated EHV charges'!$D:$P,13,FALSE)),"")</f>
        <v>0.05</v>
      </c>
    </row>
    <row r="102" spans="1:8" x14ac:dyDescent="0.2">
      <c r="A102" s="97">
        <f t="array" ref="A102">IFERROR(INDEX('Annex 2 Designated EHV charges'!$D$11:$D$257, MATCH(0, IF(ISBLANK('Annex 2 Designated EHV charges'!$D$11:$D$257),1, COUNTIF(A$4:$A101, 'Annex 2 Designated EHV charges'!$D$11:$D$257)), 0)),"")</f>
        <v>779</v>
      </c>
      <c r="B102" s="96">
        <f>IF($A102="","",VLOOKUP($A102,'Annex 2 Designated EHV charges'!$D:$O,2,0))</f>
        <v>779</v>
      </c>
      <c r="C102" s="97">
        <f>IF($A102="","",VLOOKUP($A102,'Annex 2 Designated EHV charges'!$D:$O,3,0))</f>
        <v>2100041422677</v>
      </c>
      <c r="D102" s="96" t="str">
        <f>IF($A102="","",VLOOKUP($A102,'Annex 2 Designated EHV charges'!$D:$O,4,0))</f>
        <v>Brechfa Forest West WF</v>
      </c>
      <c r="E102" s="98" t="str">
        <f>IFERROR(IF(VLOOKUP($A102,'Annex 2 Designated EHV charges'!$D:$P,10,FALSE)=0,"",VLOOKUP($A102,'Annex 2 Designated EHV charges'!$D:$P,10,FALSE)),"")</f>
        <v/>
      </c>
      <c r="F102" s="99">
        <f>IFERROR(IF(VLOOKUP($A102,'Annex 2 Designated EHV charges'!$D:$P,11,FALSE)=0,"",VLOOKUP($A102,'Annex 2 Designated EHV charges'!$D:$P,11,FALSE)),"")</f>
        <v>90369.51</v>
      </c>
      <c r="G102" s="100">
        <f>IFERROR(IF(VLOOKUP($A102,'Annex 2 Designated EHV charges'!$D:$P,12,FALSE)=0,"",VLOOKUP($A102,'Annex 2 Designated EHV charges'!$D:$P,12,FALSE)),"")</f>
        <v>0.05</v>
      </c>
      <c r="H102" s="100">
        <f>IFERROR(IF(VLOOKUP($A102,'Annex 2 Designated EHV charges'!$D:$P,13,FALSE)=0,"",VLOOKUP($A102,'Annex 2 Designated EHV charges'!$D:$P,13,FALSE)),"")</f>
        <v>0.05</v>
      </c>
    </row>
    <row r="103" spans="1:8" x14ac:dyDescent="0.2">
      <c r="A103" s="97">
        <f t="array" ref="A103">IFERROR(INDEX('Annex 2 Designated EHV charges'!$D$11:$D$257, MATCH(0, IF(ISBLANK('Annex 2 Designated EHV charges'!$D$11:$D$257),1, COUNTIF(A$4:$A102, 'Annex 2 Designated EHV charges'!$D$11:$D$257)), 0)),"")</f>
        <v>428</v>
      </c>
      <c r="B103" s="96">
        <f>IF($A103="","",VLOOKUP($A103,'Annex 2 Designated EHV charges'!$D:$O,2,0))</f>
        <v>428</v>
      </c>
      <c r="C103" s="97">
        <f>IF($A103="","",VLOOKUP($A103,'Annex 2 Designated EHV charges'!$D:$O,3,0))</f>
        <v>2100041612477</v>
      </c>
      <c r="D103" s="96" t="str">
        <f>IF($A103="","",VLOOKUP($A103,'Annex 2 Designated EHV charges'!$D:$O,4,0))</f>
        <v>LLANWERN FM 132kV GEN</v>
      </c>
      <c r="E103" s="98" t="str">
        <f>IFERROR(IF(VLOOKUP($A103,'Annex 2 Designated EHV charges'!$D:$P,10,FALSE)=0,"",VLOOKUP($A103,'Annex 2 Designated EHV charges'!$D:$P,10,FALSE)),"")</f>
        <v/>
      </c>
      <c r="F103" s="99">
        <f>IFERROR(IF(VLOOKUP($A103,'Annex 2 Designated EHV charges'!$D:$P,11,FALSE)=0,"",VLOOKUP($A103,'Annex 2 Designated EHV charges'!$D:$P,11,FALSE)),"")</f>
        <v>1354.51</v>
      </c>
      <c r="G103" s="100">
        <f>IFERROR(IF(VLOOKUP($A103,'Annex 2 Designated EHV charges'!$D:$P,12,FALSE)=0,"",VLOOKUP($A103,'Annex 2 Designated EHV charges'!$D:$P,12,FALSE)),"")</f>
        <v>0.05</v>
      </c>
      <c r="H103" s="100">
        <f>IFERROR(IF(VLOOKUP($A103,'Annex 2 Designated EHV charges'!$D:$P,13,FALSE)=0,"",VLOOKUP($A103,'Annex 2 Designated EHV charges'!$D:$P,13,FALSE)),"")</f>
        <v>0.05</v>
      </c>
    </row>
    <row r="104" spans="1:8" x14ac:dyDescent="0.2">
      <c r="A104" s="97">
        <f t="array" ref="A104">IFERROR(INDEX('Annex 2 Designated EHV charges'!$D$11:$D$257, MATCH(0, IF(ISBLANK('Annex 2 Designated EHV charges'!$D$11:$D$257),1, COUNTIF(A$4:$A103, 'Annex 2 Designated EHV charges'!$D$11:$D$257)), 0)),"")</f>
        <v>789</v>
      </c>
      <c r="B104" s="96">
        <f>IF($A104="","",VLOOKUP($A104,'Annex 2 Designated EHV charges'!$D:$O,2,0))</f>
        <v>789</v>
      </c>
      <c r="C104" s="97">
        <f>IF($A104="","",VLOOKUP($A104,'Annex 2 Designated EHV charges'!$D:$O,3,0))</f>
        <v>2100041490046</v>
      </c>
      <c r="D104" s="96" t="str">
        <f>IF($A104="","",VLOOKUP($A104,'Annex 2 Designated EHV charges'!$D:$O,4,0))</f>
        <v>Afan Way STOR</v>
      </c>
      <c r="E104" s="98">
        <f>IFERROR(IF(VLOOKUP($A104,'Annex 2 Designated EHV charges'!$D:$P,10,FALSE)=0,"",VLOOKUP($A104,'Annex 2 Designated EHV charges'!$D:$P,10,FALSE)),"")</f>
        <v>-0.496</v>
      </c>
      <c r="F104" s="99">
        <f>IFERROR(IF(VLOOKUP($A104,'Annex 2 Designated EHV charges'!$D:$P,11,FALSE)=0,"",VLOOKUP($A104,'Annex 2 Designated EHV charges'!$D:$P,11,FALSE)),"")</f>
        <v>960.25</v>
      </c>
      <c r="G104" s="100">
        <f>IFERROR(IF(VLOOKUP($A104,'Annex 2 Designated EHV charges'!$D:$P,12,FALSE)=0,"",VLOOKUP($A104,'Annex 2 Designated EHV charges'!$D:$P,12,FALSE)),"")</f>
        <v>0.05</v>
      </c>
      <c r="H104" s="100">
        <f>IFERROR(IF(VLOOKUP($A104,'Annex 2 Designated EHV charges'!$D:$P,13,FALSE)=0,"",VLOOKUP($A104,'Annex 2 Designated EHV charges'!$D:$P,13,FALSE)),"")</f>
        <v>0.05</v>
      </c>
    </row>
    <row r="105" spans="1:8" x14ac:dyDescent="0.2">
      <c r="A105" s="97">
        <f t="array" ref="A105">IFERROR(INDEX('Annex 2 Designated EHV charges'!$D$11:$D$257, MATCH(0, IF(ISBLANK('Annex 2 Designated EHV charges'!$D$11:$D$257),1, COUNTIF(A$4:$A104, 'Annex 2 Designated EHV charges'!$D$11:$D$257)), 0)),"")</f>
        <v>774</v>
      </c>
      <c r="B105" s="96">
        <f>IF($A105="","",VLOOKUP($A105,'Annex 2 Designated EHV charges'!$D:$O,2,0))</f>
        <v>774</v>
      </c>
      <c r="C105" s="97">
        <f>IF($A105="","",VLOOKUP($A105,'Annex 2 Designated EHV charges'!$D:$O,3,0))</f>
        <v>2100041418360</v>
      </c>
      <c r="D105" s="96" t="str">
        <f>IF($A105="","",VLOOKUP($A105,'Annex 2 Designated EHV charges'!$D:$O,4,0))</f>
        <v>Manmoel PV</v>
      </c>
      <c r="E105" s="98" t="str">
        <f>IFERROR(IF(VLOOKUP($A105,'Annex 2 Designated EHV charges'!$D:$P,10,FALSE)=0,"",VLOOKUP($A105,'Annex 2 Designated EHV charges'!$D:$P,10,FALSE)),"")</f>
        <v/>
      </c>
      <c r="F105" s="99">
        <f>IFERROR(IF(VLOOKUP($A105,'Annex 2 Designated EHV charges'!$D:$P,11,FALSE)=0,"",VLOOKUP($A105,'Annex 2 Designated EHV charges'!$D:$P,11,FALSE)),"")</f>
        <v>2425.87</v>
      </c>
      <c r="G105" s="100">
        <f>IFERROR(IF(VLOOKUP($A105,'Annex 2 Designated EHV charges'!$D:$P,12,FALSE)=0,"",VLOOKUP($A105,'Annex 2 Designated EHV charges'!$D:$P,12,FALSE)),"")</f>
        <v>0.05</v>
      </c>
      <c r="H105" s="100">
        <f>IFERROR(IF(VLOOKUP($A105,'Annex 2 Designated EHV charges'!$D:$P,13,FALSE)=0,"",VLOOKUP($A105,'Annex 2 Designated EHV charges'!$D:$P,13,FALSE)),"")</f>
        <v>0.05</v>
      </c>
    </row>
    <row r="106" spans="1:8" x14ac:dyDescent="0.2">
      <c r="A106" s="97">
        <f t="array" ref="A106">IFERROR(INDEX('Annex 2 Designated EHV charges'!$D$11:$D$257, MATCH(0, IF(ISBLANK('Annex 2 Designated EHV charges'!$D$11:$D$257),1, COUNTIF(A$4:$A105, 'Annex 2 Designated EHV charges'!$D$11:$D$257)), 0)),"")</f>
        <v>775</v>
      </c>
      <c r="B106" s="96">
        <f>IF($A106="","",VLOOKUP($A106,'Annex 2 Designated EHV charges'!$D:$O,2,0))</f>
        <v>775</v>
      </c>
      <c r="C106" s="97">
        <f>IF($A106="","",VLOOKUP($A106,'Annex 2 Designated EHV charges'!$D:$O,3,0))</f>
        <v>2100041438668</v>
      </c>
      <c r="D106" s="96" t="str">
        <f>IF($A106="","",VLOOKUP($A106,'Annex 2 Designated EHV charges'!$D:$O,4,0))</f>
        <v>Maesgwyn Extension PV</v>
      </c>
      <c r="E106" s="98" t="str">
        <f>IFERROR(IF(VLOOKUP($A106,'Annex 2 Designated EHV charges'!$D:$P,10,FALSE)=0,"",VLOOKUP($A106,'Annex 2 Designated EHV charges'!$D:$P,10,FALSE)),"")</f>
        <v/>
      </c>
      <c r="F106" s="99">
        <f>IFERROR(IF(VLOOKUP($A106,'Annex 2 Designated EHV charges'!$D:$P,11,FALSE)=0,"",VLOOKUP($A106,'Annex 2 Designated EHV charges'!$D:$P,11,FALSE)),"")</f>
        <v>343.8</v>
      </c>
      <c r="G106" s="100">
        <f>IFERROR(IF(VLOOKUP($A106,'Annex 2 Designated EHV charges'!$D:$P,12,FALSE)=0,"",VLOOKUP($A106,'Annex 2 Designated EHV charges'!$D:$P,12,FALSE)),"")</f>
        <v>0.05</v>
      </c>
      <c r="H106" s="100">
        <f>IFERROR(IF(VLOOKUP($A106,'Annex 2 Designated EHV charges'!$D:$P,13,FALSE)=0,"",VLOOKUP($A106,'Annex 2 Designated EHV charges'!$D:$P,13,FALSE)),"")</f>
        <v>0.05</v>
      </c>
    </row>
    <row r="107" spans="1:8" x14ac:dyDescent="0.2">
      <c r="A107" s="97">
        <f t="array" ref="A107">IFERROR(INDEX('Annex 2 Designated EHV charges'!$D$11:$D$257, MATCH(0, IF(ISBLANK('Annex 2 Designated EHV charges'!$D$11:$D$257),1, COUNTIF(A$4:$A106, 'Annex 2 Designated EHV charges'!$D$11:$D$257)), 0)),"")</f>
        <v>776</v>
      </c>
      <c r="B107" s="96">
        <f>IF($A107="","",VLOOKUP($A107,'Annex 2 Designated EHV charges'!$D:$O,2,0))</f>
        <v>776</v>
      </c>
      <c r="C107" s="97">
        <f>IF($A107="","",VLOOKUP($A107,'Annex 2 Designated EHV charges'!$D:$O,3,0))</f>
        <v>2100041444810</v>
      </c>
      <c r="D107" s="96" t="str">
        <f>IF($A107="","",VLOOKUP($A107,'Annex 2 Designated EHV charges'!$D:$O,4,0))</f>
        <v>Crumlin STOR</v>
      </c>
      <c r="E107" s="98">
        <f>IFERROR(IF(VLOOKUP($A107,'Annex 2 Designated EHV charges'!$D:$P,10,FALSE)=0,"",VLOOKUP($A107,'Annex 2 Designated EHV charges'!$D:$P,10,FALSE)),"")</f>
        <v>-2.1869999999999998</v>
      </c>
      <c r="F107" s="99">
        <f>IFERROR(IF(VLOOKUP($A107,'Annex 2 Designated EHV charges'!$D:$P,11,FALSE)=0,"",VLOOKUP($A107,'Annex 2 Designated EHV charges'!$D:$P,11,FALSE)),"")</f>
        <v>1084.31</v>
      </c>
      <c r="G107" s="100">
        <f>IFERROR(IF(VLOOKUP($A107,'Annex 2 Designated EHV charges'!$D:$P,12,FALSE)=0,"",VLOOKUP($A107,'Annex 2 Designated EHV charges'!$D:$P,12,FALSE)),"")</f>
        <v>0.05</v>
      </c>
      <c r="H107" s="100">
        <f>IFERROR(IF(VLOOKUP($A107,'Annex 2 Designated EHV charges'!$D:$P,13,FALSE)=0,"",VLOOKUP($A107,'Annex 2 Designated EHV charges'!$D:$P,13,FALSE)),"")</f>
        <v>0.05</v>
      </c>
    </row>
    <row r="108" spans="1:8" x14ac:dyDescent="0.2">
      <c r="A108" s="97">
        <f t="array" ref="A108">IFERROR(INDEX('Annex 2 Designated EHV charges'!$D$11:$D$257, MATCH(0, IF(ISBLANK('Annex 2 Designated EHV charges'!$D$11:$D$257),1, COUNTIF(A$4:$A107, 'Annex 2 Designated EHV charges'!$D$11:$D$257)), 0)),"")</f>
        <v>777</v>
      </c>
      <c r="B108" s="96">
        <f>IF($A108="","",VLOOKUP($A108,'Annex 2 Designated EHV charges'!$D:$O,2,0))</f>
        <v>777</v>
      </c>
      <c r="C108" s="97">
        <f>IF($A108="","",VLOOKUP($A108,'Annex 2 Designated EHV charges'!$D:$O,3,0))</f>
        <v>2100041445967</v>
      </c>
      <c r="D108" s="96" t="str">
        <f>IF($A108="","",VLOOKUP($A108,'Annex 2 Designated EHV charges'!$D:$O,4,0))</f>
        <v>Pen Bryn Oer WF</v>
      </c>
      <c r="E108" s="98" t="str">
        <f>IFERROR(IF(VLOOKUP($A108,'Annex 2 Designated EHV charges'!$D:$P,10,FALSE)=0,"",VLOOKUP($A108,'Annex 2 Designated EHV charges'!$D:$P,10,FALSE)),"")</f>
        <v/>
      </c>
      <c r="F108" s="99">
        <f>IFERROR(IF(VLOOKUP($A108,'Annex 2 Designated EHV charges'!$D:$P,11,FALSE)=0,"",VLOOKUP($A108,'Annex 2 Designated EHV charges'!$D:$P,11,FALSE)),"")</f>
        <v>1656.36</v>
      </c>
      <c r="G108" s="100">
        <f>IFERROR(IF(VLOOKUP($A108,'Annex 2 Designated EHV charges'!$D:$P,12,FALSE)=0,"",VLOOKUP($A108,'Annex 2 Designated EHV charges'!$D:$P,12,FALSE)),"")</f>
        <v>0.05</v>
      </c>
      <c r="H108" s="100">
        <f>IFERROR(IF(VLOOKUP($A108,'Annex 2 Designated EHV charges'!$D:$P,13,FALSE)=0,"",VLOOKUP($A108,'Annex 2 Designated EHV charges'!$D:$P,13,FALSE)),"")</f>
        <v>0.05</v>
      </c>
    </row>
    <row r="109" spans="1:8" x14ac:dyDescent="0.2">
      <c r="A109" s="97">
        <f t="array" ref="A109">IFERROR(INDEX('Annex 2 Designated EHV charges'!$D$11:$D$257, MATCH(0, IF(ISBLANK('Annex 2 Designated EHV charges'!$D$11:$D$257),1, COUNTIF(A$4:$A108, 'Annex 2 Designated EHV charges'!$D$11:$D$257)), 0)),"")</f>
        <v>601</v>
      </c>
      <c r="B109" s="96">
        <f>IF($A109="","",VLOOKUP($A109,'Annex 2 Designated EHV charges'!$D:$O,2,0))</f>
        <v>601</v>
      </c>
      <c r="C109" s="97">
        <f>IF($A109="","",VLOOKUP($A109,'Annex 2 Designated EHV charges'!$D:$O,3,0))</f>
        <v>2189999998739</v>
      </c>
      <c r="D109" s="96" t="str">
        <f>IF($A109="","",VLOOKUP($A109,'Annex 2 Designated EHV charges'!$D:$O,4,0))</f>
        <v>Tata Margam</v>
      </c>
      <c r="E109" s="98" t="str">
        <f>IFERROR(IF(VLOOKUP($A109,'Annex 2 Designated EHV charges'!$D:$P,10,FALSE)=0,"",VLOOKUP($A109,'Annex 2 Designated EHV charges'!$D:$P,10,FALSE)),"")</f>
        <v/>
      </c>
      <c r="F109" s="99" t="str">
        <f>IFERROR(IF(VLOOKUP($A109,'Annex 2 Designated EHV charges'!$D:$P,11,FALSE)=0,"",VLOOKUP($A109,'Annex 2 Designated EHV charges'!$D:$P,11,FALSE)),"")</f>
        <v/>
      </c>
      <c r="G109" s="100">
        <f>IFERROR(IF(VLOOKUP($A109,'Annex 2 Designated EHV charges'!$D:$P,12,FALSE)=0,"",VLOOKUP($A109,'Annex 2 Designated EHV charges'!$D:$P,12,FALSE)),"")</f>
        <v>0.05</v>
      </c>
      <c r="H109" s="100">
        <f>IFERROR(IF(VLOOKUP($A109,'Annex 2 Designated EHV charges'!$D:$P,13,FALSE)=0,"",VLOOKUP($A109,'Annex 2 Designated EHV charges'!$D:$P,13,FALSE)),"")</f>
        <v>0.05</v>
      </c>
    </row>
    <row r="110" spans="1:8" x14ac:dyDescent="0.2">
      <c r="A110" s="97">
        <f t="array" ref="A110">IFERROR(INDEX('Annex 2 Designated EHV charges'!$D$11:$D$257, MATCH(0, IF(ISBLANK('Annex 2 Designated EHV charges'!$D$11:$D$257),1, COUNTIF(A$4:$A109, 'Annex 2 Designated EHV charges'!$D$11:$D$257)), 0)),"")</f>
        <v>790</v>
      </c>
      <c r="B110" s="96">
        <f>IF($A110="","",VLOOKUP($A110,'Annex 2 Designated EHV charges'!$D:$O,2,0))</f>
        <v>790</v>
      </c>
      <c r="C110" s="97">
        <f>IF($A110="","",VLOOKUP($A110,'Annex 2 Designated EHV charges'!$D:$O,3,0))</f>
        <v>2100041103407</v>
      </c>
      <c r="D110" s="96" t="str">
        <f>IF($A110="","",VLOOKUP($A110,'Annex 2 Designated EHV charges'!$D:$O,4,0))</f>
        <v>Tir John BESS 33KV</v>
      </c>
      <c r="E110" s="98">
        <f>IFERROR(IF(VLOOKUP($A110,'Annex 2 Designated EHV charges'!$D:$P,10,FALSE)=0,"",VLOOKUP($A110,'Annex 2 Designated EHV charges'!$D:$P,10,FALSE)),"")</f>
        <v>-0.23200000000000001</v>
      </c>
      <c r="F110" s="99">
        <f>IFERROR(IF(VLOOKUP($A110,'Annex 2 Designated EHV charges'!$D:$P,11,FALSE)=0,"",VLOOKUP($A110,'Annex 2 Designated EHV charges'!$D:$P,11,FALSE)),"")</f>
        <v>623.4</v>
      </c>
      <c r="G110" s="100">
        <f>IFERROR(IF(VLOOKUP($A110,'Annex 2 Designated EHV charges'!$D:$P,12,FALSE)=0,"",VLOOKUP($A110,'Annex 2 Designated EHV charges'!$D:$P,12,FALSE)),"")</f>
        <v>0.05</v>
      </c>
      <c r="H110" s="100">
        <f>IFERROR(IF(VLOOKUP($A110,'Annex 2 Designated EHV charges'!$D:$P,13,FALSE)=0,"",VLOOKUP($A110,'Annex 2 Designated EHV charges'!$D:$P,13,FALSE)),"")</f>
        <v>0.05</v>
      </c>
    </row>
    <row r="111" spans="1:8" x14ac:dyDescent="0.2">
      <c r="A111" s="97">
        <f t="array" ref="A111">IFERROR(INDEX('Annex 2 Designated EHV charges'!$D$11:$D$257, MATCH(0, IF(ISBLANK('Annex 2 Designated EHV charges'!$D$11:$D$257),1, COUNTIF(A$4:$A110, 'Annex 2 Designated EHV charges'!$D$11:$D$257)), 0)),"")</f>
        <v>940</v>
      </c>
      <c r="B111" s="96">
        <f>IF($A111="","",VLOOKUP($A111,'Annex 2 Designated EHV charges'!$D:$O,2,0))</f>
        <v>940</v>
      </c>
      <c r="C111" s="97">
        <f>IF($A111="","",VLOOKUP($A111,'Annex 2 Designated EHV charges'!$D:$O,3,0))</f>
        <v>2100041105609</v>
      </c>
      <c r="D111" s="96" t="str">
        <f>IF($A111="","",VLOOKUP($A111,'Annex 2 Designated EHV charges'!$D:$O,4,0))</f>
        <v>Wear Point WF</v>
      </c>
      <c r="E111" s="98" t="str">
        <f>IFERROR(IF(VLOOKUP($A111,'Annex 2 Designated EHV charges'!$D:$P,10,FALSE)=0,"",VLOOKUP($A111,'Annex 2 Designated EHV charges'!$D:$P,10,FALSE)),"")</f>
        <v/>
      </c>
      <c r="F111" s="99">
        <f>IFERROR(IF(VLOOKUP($A111,'Annex 2 Designated EHV charges'!$D:$P,11,FALSE)=0,"",VLOOKUP($A111,'Annex 2 Designated EHV charges'!$D:$P,11,FALSE)),"")</f>
        <v>2397.1</v>
      </c>
      <c r="G111" s="100">
        <f>IFERROR(IF(VLOOKUP($A111,'Annex 2 Designated EHV charges'!$D:$P,12,FALSE)=0,"",VLOOKUP($A111,'Annex 2 Designated EHV charges'!$D:$P,12,FALSE)),"")</f>
        <v>0.05</v>
      </c>
      <c r="H111" s="100">
        <f>IFERROR(IF(VLOOKUP($A111,'Annex 2 Designated EHV charges'!$D:$P,13,FALSE)=0,"",VLOOKUP($A111,'Annex 2 Designated EHV charges'!$D:$P,13,FALSE)),"")</f>
        <v>0.05</v>
      </c>
    </row>
    <row r="112" spans="1:8" x14ac:dyDescent="0.2">
      <c r="A112" s="97">
        <f t="array" ref="A112">IFERROR(INDEX('Annex 2 Designated EHV charges'!$D$11:$D$257, MATCH(0, IF(ISBLANK('Annex 2 Designated EHV charges'!$D$11:$D$257),1, COUNTIF(A$4:$A111, 'Annex 2 Designated EHV charges'!$D$11:$D$257)), 0)),"")</f>
        <v>791</v>
      </c>
      <c r="B112" s="96">
        <f>IF($A112="","",VLOOKUP($A112,'Annex 2 Designated EHV charges'!$D:$O,2,0))</f>
        <v>791</v>
      </c>
      <c r="C112" s="97">
        <f>IF($A112="","",VLOOKUP($A112,'Annex 2 Designated EHV charges'!$D:$O,3,0))</f>
        <v>2100041113247</v>
      </c>
      <c r="D112" s="96" t="str">
        <f>IF($A112="","",VLOOKUP($A112,'Annex 2 Designated EHV charges'!$D:$O,4,0))</f>
        <v>West Farm PV</v>
      </c>
      <c r="E112" s="98" t="str">
        <f>IFERROR(IF(VLOOKUP($A112,'Annex 2 Designated EHV charges'!$D:$P,10,FALSE)=0,"",VLOOKUP($A112,'Annex 2 Designated EHV charges'!$D:$P,10,FALSE)),"")</f>
        <v/>
      </c>
      <c r="F112" s="99">
        <f>IFERROR(IF(VLOOKUP($A112,'Annex 2 Designated EHV charges'!$D:$P,11,FALSE)=0,"",VLOOKUP($A112,'Annex 2 Designated EHV charges'!$D:$P,11,FALSE)),"")</f>
        <v>667.23</v>
      </c>
      <c r="G112" s="100">
        <f>IFERROR(IF(VLOOKUP($A112,'Annex 2 Designated EHV charges'!$D:$P,12,FALSE)=0,"",VLOOKUP($A112,'Annex 2 Designated EHV charges'!$D:$P,12,FALSE)),"")</f>
        <v>0.05</v>
      </c>
      <c r="H112" s="100">
        <f>IFERROR(IF(VLOOKUP($A112,'Annex 2 Designated EHV charges'!$D:$P,13,FALSE)=0,"",VLOOKUP($A112,'Annex 2 Designated EHV charges'!$D:$P,13,FALSE)),"")</f>
        <v>0.05</v>
      </c>
    </row>
    <row r="113" spans="1:8" x14ac:dyDescent="0.2">
      <c r="A113" s="97">
        <f t="array" ref="A113">IFERROR(INDEX('Annex 2 Designated EHV charges'!$D$11:$D$257, MATCH(0, IF(ISBLANK('Annex 2 Designated EHV charges'!$D$11:$D$257),1, COUNTIF(A$4:$A112, 'Annex 2 Designated EHV charges'!$D$11:$D$257)), 0)),"")</f>
        <v>792</v>
      </c>
      <c r="B113" s="96">
        <f>IF($A113="","",VLOOKUP($A113,'Annex 2 Designated EHV charges'!$D:$O,2,0))</f>
        <v>792</v>
      </c>
      <c r="C113" s="97">
        <f>IF($A113="","",VLOOKUP($A113,'Annex 2 Designated EHV charges'!$D:$O,3,0))</f>
        <v>2100041113335</v>
      </c>
      <c r="D113" s="96" t="str">
        <f>IF($A113="","",VLOOKUP($A113,'Annex 2 Designated EHV charges'!$D:$O,4,0))</f>
        <v>Jordanston Farm PV</v>
      </c>
      <c r="E113" s="98" t="str">
        <f>IFERROR(IF(VLOOKUP($A113,'Annex 2 Designated EHV charges'!$D:$P,10,FALSE)=0,"",VLOOKUP($A113,'Annex 2 Designated EHV charges'!$D:$P,10,FALSE)),"")</f>
        <v/>
      </c>
      <c r="F113" s="99">
        <f>IFERROR(IF(VLOOKUP($A113,'Annex 2 Designated EHV charges'!$D:$P,11,FALSE)=0,"",VLOOKUP($A113,'Annex 2 Designated EHV charges'!$D:$P,11,FALSE)),"")</f>
        <v>881.24</v>
      </c>
      <c r="G113" s="100">
        <f>IFERROR(IF(VLOOKUP($A113,'Annex 2 Designated EHV charges'!$D:$P,12,FALSE)=0,"",VLOOKUP($A113,'Annex 2 Designated EHV charges'!$D:$P,12,FALSE)),"")</f>
        <v>0.05</v>
      </c>
      <c r="H113" s="100">
        <f>IFERROR(IF(VLOOKUP($A113,'Annex 2 Designated EHV charges'!$D:$P,13,FALSE)=0,"",VLOOKUP($A113,'Annex 2 Designated EHV charges'!$D:$P,13,FALSE)),"")</f>
        <v>0.05</v>
      </c>
    </row>
    <row r="114" spans="1:8" x14ac:dyDescent="0.2">
      <c r="A114" s="97">
        <f t="array" ref="A114">IFERROR(INDEX('Annex 2 Designated EHV charges'!$D$11:$D$257, MATCH(0, IF(ISBLANK('Annex 2 Designated EHV charges'!$D$11:$D$257),1, COUNTIF(A$4:$A113, 'Annex 2 Designated EHV charges'!$D$11:$D$257)), 0)),"")</f>
        <v>793</v>
      </c>
      <c r="B114" s="96">
        <f>IF($A114="","",VLOOKUP($A114,'Annex 2 Designated EHV charges'!$D:$O,2,0))</f>
        <v>793</v>
      </c>
      <c r="C114" s="97">
        <f>IF($A114="","",VLOOKUP($A114,'Annex 2 Designated EHV charges'!$D:$O,3,0))</f>
        <v>2100041115796</v>
      </c>
      <c r="D114" s="96" t="str">
        <f>IF($A114="","",VLOOKUP($A114,'Annex 2 Designated EHV charges'!$D:$O,4,0))</f>
        <v>Rudbaxton PV</v>
      </c>
      <c r="E114" s="98" t="str">
        <f>IFERROR(IF(VLOOKUP($A114,'Annex 2 Designated EHV charges'!$D:$P,10,FALSE)=0,"",VLOOKUP($A114,'Annex 2 Designated EHV charges'!$D:$P,10,FALSE)),"")</f>
        <v/>
      </c>
      <c r="F114" s="99">
        <f>IFERROR(IF(VLOOKUP($A114,'Annex 2 Designated EHV charges'!$D:$P,11,FALSE)=0,"",VLOOKUP($A114,'Annex 2 Designated EHV charges'!$D:$P,11,FALSE)),"")</f>
        <v>2145.87</v>
      </c>
      <c r="G114" s="100">
        <f>IFERROR(IF(VLOOKUP($A114,'Annex 2 Designated EHV charges'!$D:$P,12,FALSE)=0,"",VLOOKUP($A114,'Annex 2 Designated EHV charges'!$D:$P,12,FALSE)),"")</f>
        <v>0.05</v>
      </c>
      <c r="H114" s="100">
        <f>IFERROR(IF(VLOOKUP($A114,'Annex 2 Designated EHV charges'!$D:$P,13,FALSE)=0,"",VLOOKUP($A114,'Annex 2 Designated EHV charges'!$D:$P,13,FALSE)),"")</f>
        <v>0.05</v>
      </c>
    </row>
    <row r="115" spans="1:8" x14ac:dyDescent="0.2">
      <c r="A115" s="97">
        <f t="array" ref="A115">IFERROR(INDEX('Annex 2 Designated EHV charges'!$D$11:$D$257, MATCH(0, IF(ISBLANK('Annex 2 Designated EHV charges'!$D$11:$D$257),1, COUNTIF(A$4:$A114, 'Annex 2 Designated EHV charges'!$D$11:$D$257)), 0)),"")</f>
        <v>942</v>
      </c>
      <c r="B115" s="96">
        <f>IF($A115="","",VLOOKUP($A115,'Annex 2 Designated EHV charges'!$D:$O,2,0))</f>
        <v>942</v>
      </c>
      <c r="C115" s="97">
        <f>IF($A115="","",VLOOKUP($A115,'Annex 2 Designated EHV charges'!$D:$O,3,0))</f>
        <v>2100041120360</v>
      </c>
      <c r="D115" s="96" t="str">
        <f>IF($A115="","",VLOOKUP($A115,'Annex 2 Designated EHV charges'!$D:$O,4,0))</f>
        <v>Dowlais STOR</v>
      </c>
      <c r="E115" s="98">
        <f>IFERROR(IF(VLOOKUP($A115,'Annex 2 Designated EHV charges'!$D:$P,10,FALSE)=0,"",VLOOKUP($A115,'Annex 2 Designated EHV charges'!$D:$P,10,FALSE)),"")</f>
        <v>-2.1999999999999999E-2</v>
      </c>
      <c r="F115" s="99">
        <f>IFERROR(IF(VLOOKUP($A115,'Annex 2 Designated EHV charges'!$D:$P,11,FALSE)=0,"",VLOOKUP($A115,'Annex 2 Designated EHV charges'!$D:$P,11,FALSE)),"")</f>
        <v>1031.33</v>
      </c>
      <c r="G115" s="100">
        <f>IFERROR(IF(VLOOKUP($A115,'Annex 2 Designated EHV charges'!$D:$P,12,FALSE)=0,"",VLOOKUP($A115,'Annex 2 Designated EHV charges'!$D:$P,12,FALSE)),"")</f>
        <v>0.05</v>
      </c>
      <c r="H115" s="100">
        <f>IFERROR(IF(VLOOKUP($A115,'Annex 2 Designated EHV charges'!$D:$P,13,FALSE)=0,"",VLOOKUP($A115,'Annex 2 Designated EHV charges'!$D:$P,13,FALSE)),"")</f>
        <v>0.05</v>
      </c>
    </row>
    <row r="116" spans="1:8" x14ac:dyDescent="0.2">
      <c r="A116" s="97">
        <f t="array" ref="A116">IFERROR(INDEX('Annex 2 Designated EHV charges'!$D$11:$D$257, MATCH(0, IF(ISBLANK('Annex 2 Designated EHV charges'!$D$11:$D$257),1, COUNTIF(A$4:$A115, 'Annex 2 Designated EHV charges'!$D$11:$D$257)), 0)),"")</f>
        <v>944</v>
      </c>
      <c r="B116" s="96">
        <f>IF($A116="","",VLOOKUP($A116,'Annex 2 Designated EHV charges'!$D:$O,2,0))</f>
        <v>944</v>
      </c>
      <c r="C116" s="97">
        <f>IF($A116="","",VLOOKUP($A116,'Annex 2 Designated EHV charges'!$D:$O,3,0))</f>
        <v>2100041142381</v>
      </c>
      <c r="D116" s="96" t="str">
        <f>IF($A116="","",VLOOKUP($A116,'Annex 2 Designated EHV charges'!$D:$O,4,0))</f>
        <v>Trident Park Recovery</v>
      </c>
      <c r="E116" s="98" t="str">
        <f>IFERROR(IF(VLOOKUP($A116,'Annex 2 Designated EHV charges'!$D:$P,10,FALSE)=0,"",VLOOKUP($A116,'Annex 2 Designated EHV charges'!$D:$P,10,FALSE)),"")</f>
        <v/>
      </c>
      <c r="F116" s="99">
        <f>IFERROR(IF(VLOOKUP($A116,'Annex 2 Designated EHV charges'!$D:$P,11,FALSE)=0,"",VLOOKUP($A116,'Annex 2 Designated EHV charges'!$D:$P,11,FALSE)),"")</f>
        <v>14887.75</v>
      </c>
      <c r="G116" s="100">
        <f>IFERROR(IF(VLOOKUP($A116,'Annex 2 Designated EHV charges'!$D:$P,12,FALSE)=0,"",VLOOKUP($A116,'Annex 2 Designated EHV charges'!$D:$P,12,FALSE)),"")</f>
        <v>0.05</v>
      </c>
      <c r="H116" s="100">
        <f>IFERROR(IF(VLOOKUP($A116,'Annex 2 Designated EHV charges'!$D:$P,13,FALSE)=0,"",VLOOKUP($A116,'Annex 2 Designated EHV charges'!$D:$P,13,FALSE)),"")</f>
        <v>0.05</v>
      </c>
    </row>
    <row r="117" spans="1:8" x14ac:dyDescent="0.2">
      <c r="A117" s="97">
        <f t="array" ref="A117">IFERROR(INDEX('Annex 2 Designated EHV charges'!$D$11:$D$257, MATCH(0, IF(ISBLANK('Annex 2 Designated EHV charges'!$D$11:$D$257),1, COUNTIF(A$4:$A116, 'Annex 2 Designated EHV charges'!$D$11:$D$257)), 0)),"")</f>
        <v>945</v>
      </c>
      <c r="B117" s="96">
        <f>IF($A117="","",VLOOKUP($A117,'Annex 2 Designated EHV charges'!$D:$O,2,0))</f>
        <v>945</v>
      </c>
      <c r="C117" s="97">
        <f>IF($A117="","",VLOOKUP($A117,'Annex 2 Designated EHV charges'!$D:$O,3,0))</f>
        <v>2100041150772</v>
      </c>
      <c r="D117" s="96" t="str">
        <f>IF($A117="","",VLOOKUP($A117,'Annex 2 Designated EHV charges'!$D:$O,4,0))</f>
        <v>Baglan Bay PV</v>
      </c>
      <c r="E117" s="98" t="str">
        <f>IFERROR(IF(VLOOKUP($A117,'Annex 2 Designated EHV charges'!$D:$P,10,FALSE)=0,"",VLOOKUP($A117,'Annex 2 Designated EHV charges'!$D:$P,10,FALSE)),"")</f>
        <v/>
      </c>
      <c r="F117" s="99">
        <f>IFERROR(IF(VLOOKUP($A117,'Annex 2 Designated EHV charges'!$D:$P,11,FALSE)=0,"",VLOOKUP($A117,'Annex 2 Designated EHV charges'!$D:$P,11,FALSE)),"")</f>
        <v>3197.65</v>
      </c>
      <c r="G117" s="100">
        <f>IFERROR(IF(VLOOKUP($A117,'Annex 2 Designated EHV charges'!$D:$P,12,FALSE)=0,"",VLOOKUP($A117,'Annex 2 Designated EHV charges'!$D:$P,12,FALSE)),"")</f>
        <v>0.05</v>
      </c>
      <c r="H117" s="100">
        <f>IFERROR(IF(VLOOKUP($A117,'Annex 2 Designated EHV charges'!$D:$P,13,FALSE)=0,"",VLOOKUP($A117,'Annex 2 Designated EHV charges'!$D:$P,13,FALSE)),"")</f>
        <v>0.05</v>
      </c>
    </row>
    <row r="118" spans="1:8" x14ac:dyDescent="0.2">
      <c r="A118" s="97">
        <f t="array" ref="A118">IFERROR(INDEX('Annex 2 Designated EHV charges'!$D$11:$D$257, MATCH(0, IF(ISBLANK('Annex 2 Designated EHV charges'!$D$11:$D$257),1, COUNTIF(A$4:$A117, 'Annex 2 Designated EHV charges'!$D$11:$D$257)), 0)),"")</f>
        <v>946</v>
      </c>
      <c r="B118" s="96">
        <f>IF($A118="","",VLOOKUP($A118,'Annex 2 Designated EHV charges'!$D:$O,2,0))</f>
        <v>946</v>
      </c>
      <c r="C118" s="97">
        <f>IF($A118="","",VLOOKUP($A118,'Annex 2 Designated EHV charges'!$D:$O,3,0))</f>
        <v>2100041150790</v>
      </c>
      <c r="D118" s="96" t="str">
        <f>IF($A118="","",VLOOKUP($A118,'Annex 2 Designated EHV charges'!$D:$O,4,0))</f>
        <v>Caermelyn PV</v>
      </c>
      <c r="E118" s="98" t="str">
        <f>IFERROR(IF(VLOOKUP($A118,'Annex 2 Designated EHV charges'!$D:$P,10,FALSE)=0,"",VLOOKUP($A118,'Annex 2 Designated EHV charges'!$D:$P,10,FALSE)),"")</f>
        <v/>
      </c>
      <c r="F118" s="99">
        <f>IFERROR(IF(VLOOKUP($A118,'Annex 2 Designated EHV charges'!$D:$P,11,FALSE)=0,"",VLOOKUP($A118,'Annex 2 Designated EHV charges'!$D:$P,11,FALSE)),"")</f>
        <v>611.71</v>
      </c>
      <c r="G118" s="100">
        <f>IFERROR(IF(VLOOKUP($A118,'Annex 2 Designated EHV charges'!$D:$P,12,FALSE)=0,"",VLOOKUP($A118,'Annex 2 Designated EHV charges'!$D:$P,12,FALSE)),"")</f>
        <v>0.05</v>
      </c>
      <c r="H118" s="100">
        <f>IFERROR(IF(VLOOKUP($A118,'Annex 2 Designated EHV charges'!$D:$P,13,FALSE)=0,"",VLOOKUP($A118,'Annex 2 Designated EHV charges'!$D:$P,13,FALSE)),"")</f>
        <v>0.05</v>
      </c>
    </row>
    <row r="119" spans="1:8" x14ac:dyDescent="0.2">
      <c r="A119" s="97">
        <f t="array" ref="A119">IFERROR(INDEX('Annex 2 Designated EHV charges'!$D$11:$D$257, MATCH(0, IF(ISBLANK('Annex 2 Designated EHV charges'!$D$11:$D$257),1, COUNTIF(A$4:$A118, 'Annex 2 Designated EHV charges'!$D$11:$D$257)), 0)),"")</f>
        <v>947</v>
      </c>
      <c r="B119" s="96">
        <f>IF($A119="","",VLOOKUP($A119,'Annex 2 Designated EHV charges'!$D:$O,2,0))</f>
        <v>947</v>
      </c>
      <c r="C119" s="97">
        <f>IF($A119="","",VLOOKUP($A119,'Annex 2 Designated EHV charges'!$D:$O,3,0))</f>
        <v>2100041150842</v>
      </c>
      <c r="D119" s="96" t="str">
        <f>IF($A119="","",VLOOKUP($A119,'Annex 2 Designated EHV charges'!$D:$O,4,0))</f>
        <v>Liddlestone Ridge PV</v>
      </c>
      <c r="E119" s="98" t="str">
        <f>IFERROR(IF(VLOOKUP($A119,'Annex 2 Designated EHV charges'!$D:$P,10,FALSE)=0,"",VLOOKUP($A119,'Annex 2 Designated EHV charges'!$D:$P,10,FALSE)),"")</f>
        <v/>
      </c>
      <c r="F119" s="99">
        <f>IFERROR(IF(VLOOKUP($A119,'Annex 2 Designated EHV charges'!$D:$P,11,FALSE)=0,"",VLOOKUP($A119,'Annex 2 Designated EHV charges'!$D:$P,11,FALSE)),"")</f>
        <v>761.79</v>
      </c>
      <c r="G119" s="100">
        <f>IFERROR(IF(VLOOKUP($A119,'Annex 2 Designated EHV charges'!$D:$P,12,FALSE)=0,"",VLOOKUP($A119,'Annex 2 Designated EHV charges'!$D:$P,12,FALSE)),"")</f>
        <v>0.05</v>
      </c>
      <c r="H119" s="100">
        <f>IFERROR(IF(VLOOKUP($A119,'Annex 2 Designated EHV charges'!$D:$P,13,FALSE)=0,"",VLOOKUP($A119,'Annex 2 Designated EHV charges'!$D:$P,13,FALSE)),"")</f>
        <v>0.05</v>
      </c>
    </row>
    <row r="120" spans="1:8" x14ac:dyDescent="0.2">
      <c r="A120" s="97">
        <f t="array" ref="A120">IFERROR(INDEX('Annex 2 Designated EHV charges'!$D$11:$D$257, MATCH(0, IF(ISBLANK('Annex 2 Designated EHV charges'!$D$11:$D$257),1, COUNTIF(A$4:$A119, 'Annex 2 Designated EHV charges'!$D$11:$D$257)), 0)),"")</f>
        <v>948</v>
      </c>
      <c r="B120" s="96">
        <f>IF($A120="","",VLOOKUP($A120,'Annex 2 Designated EHV charges'!$D:$O,2,0))</f>
        <v>948</v>
      </c>
      <c r="C120" s="97">
        <f>IF($A120="","",VLOOKUP($A120,'Annex 2 Designated EHV charges'!$D:$O,3,0))</f>
        <v>2100041172109</v>
      </c>
      <c r="D120" s="96" t="str">
        <f>IF($A120="","",VLOOKUP($A120,'Annex 2 Designated EHV charges'!$D:$O,4,0))</f>
        <v>Garn Farm PV</v>
      </c>
      <c r="E120" s="98" t="str">
        <f>IFERROR(IF(VLOOKUP($A120,'Annex 2 Designated EHV charges'!$D:$P,10,FALSE)=0,"",VLOOKUP($A120,'Annex 2 Designated EHV charges'!$D:$P,10,FALSE)),"")</f>
        <v/>
      </c>
      <c r="F120" s="99">
        <f>IFERROR(IF(VLOOKUP($A120,'Annex 2 Designated EHV charges'!$D:$P,11,FALSE)=0,"",VLOOKUP($A120,'Annex 2 Designated EHV charges'!$D:$P,11,FALSE)),"")</f>
        <v>689.77</v>
      </c>
      <c r="G120" s="100">
        <f>IFERROR(IF(VLOOKUP($A120,'Annex 2 Designated EHV charges'!$D:$P,12,FALSE)=0,"",VLOOKUP($A120,'Annex 2 Designated EHV charges'!$D:$P,12,FALSE)),"")</f>
        <v>0.05</v>
      </c>
      <c r="H120" s="100">
        <f>IFERROR(IF(VLOOKUP($A120,'Annex 2 Designated EHV charges'!$D:$P,13,FALSE)=0,"",VLOOKUP($A120,'Annex 2 Designated EHV charges'!$D:$P,13,FALSE)),"")</f>
        <v>0.05</v>
      </c>
    </row>
    <row r="121" spans="1:8" x14ac:dyDescent="0.2">
      <c r="A121" s="97">
        <f t="array" ref="A121">IFERROR(INDEX('Annex 2 Designated EHV charges'!$D$11:$D$257, MATCH(0, IF(ISBLANK('Annex 2 Designated EHV charges'!$D$11:$D$257),1, COUNTIF(A$4:$A120, 'Annex 2 Designated EHV charges'!$D$11:$D$257)), 0)),"")</f>
        <v>950</v>
      </c>
      <c r="B121" s="96">
        <f>IF($A121="","",VLOOKUP($A121,'Annex 2 Designated EHV charges'!$D:$O,2,0))</f>
        <v>950</v>
      </c>
      <c r="C121" s="97">
        <f>IF($A121="","",VLOOKUP($A121,'Annex 2 Designated EHV charges'!$D:$O,3,0))</f>
        <v>2100041195106</v>
      </c>
      <c r="D121" s="96" t="str">
        <f>IF($A121="","",VLOOKUP($A121,'Annex 2 Designated EHV charges'!$D:$O,4,0))</f>
        <v>Treguff Farm PV</v>
      </c>
      <c r="E121" s="98" t="str">
        <f>IFERROR(IF(VLOOKUP($A121,'Annex 2 Designated EHV charges'!$D:$P,10,FALSE)=0,"",VLOOKUP($A121,'Annex 2 Designated EHV charges'!$D:$P,10,FALSE)),"")</f>
        <v/>
      </c>
      <c r="F121" s="99">
        <f>IFERROR(IF(VLOOKUP($A121,'Annex 2 Designated EHV charges'!$D:$P,11,FALSE)=0,"",VLOOKUP($A121,'Annex 2 Designated EHV charges'!$D:$P,11,FALSE)),"")</f>
        <v>623.5</v>
      </c>
      <c r="G121" s="100">
        <f>IFERROR(IF(VLOOKUP($A121,'Annex 2 Designated EHV charges'!$D:$P,12,FALSE)=0,"",VLOOKUP($A121,'Annex 2 Designated EHV charges'!$D:$P,12,FALSE)),"")</f>
        <v>0.05</v>
      </c>
      <c r="H121" s="100">
        <f>IFERROR(IF(VLOOKUP($A121,'Annex 2 Designated EHV charges'!$D:$P,13,FALSE)=0,"",VLOOKUP($A121,'Annex 2 Designated EHV charges'!$D:$P,13,FALSE)),"")</f>
        <v>0.05</v>
      </c>
    </row>
    <row r="122" spans="1:8" x14ac:dyDescent="0.2">
      <c r="A122" s="97">
        <f t="array" ref="A122">IFERROR(INDEX('Annex 2 Designated EHV charges'!$D$11:$D$257, MATCH(0, IF(ISBLANK('Annex 2 Designated EHV charges'!$D$11:$D$257),1, COUNTIF(A$4:$A121, 'Annex 2 Designated EHV charges'!$D$11:$D$257)), 0)),"")</f>
        <v>951</v>
      </c>
      <c r="B122" s="96">
        <f>IF($A122="","",VLOOKUP($A122,'Annex 2 Designated EHV charges'!$D:$O,2,0))</f>
        <v>951</v>
      </c>
      <c r="C122" s="97">
        <f>IF($A122="","",VLOOKUP($A122,'Annex 2 Designated EHV charges'!$D:$O,3,0))</f>
        <v>2100041197896</v>
      </c>
      <c r="D122" s="96" t="str">
        <f>IF($A122="","",VLOOKUP($A122,'Annex 2 Designated EHV charges'!$D:$O,4,0))</f>
        <v>Loughor Solar Park</v>
      </c>
      <c r="E122" s="98" t="str">
        <f>IFERROR(IF(VLOOKUP($A122,'Annex 2 Designated EHV charges'!$D:$P,10,FALSE)=0,"",VLOOKUP($A122,'Annex 2 Designated EHV charges'!$D:$P,10,FALSE)),"")</f>
        <v/>
      </c>
      <c r="F122" s="99">
        <f>IFERROR(IF(VLOOKUP($A122,'Annex 2 Designated EHV charges'!$D:$P,11,FALSE)=0,"",VLOOKUP($A122,'Annex 2 Designated EHV charges'!$D:$P,11,FALSE)),"")</f>
        <v>648.53</v>
      </c>
      <c r="G122" s="100">
        <f>IFERROR(IF(VLOOKUP($A122,'Annex 2 Designated EHV charges'!$D:$P,12,FALSE)=0,"",VLOOKUP($A122,'Annex 2 Designated EHV charges'!$D:$P,12,FALSE)),"")</f>
        <v>0.05</v>
      </c>
      <c r="H122" s="100">
        <f>IFERROR(IF(VLOOKUP($A122,'Annex 2 Designated EHV charges'!$D:$P,13,FALSE)=0,"",VLOOKUP($A122,'Annex 2 Designated EHV charges'!$D:$P,13,FALSE)),"")</f>
        <v>0.05</v>
      </c>
    </row>
    <row r="123" spans="1:8" x14ac:dyDescent="0.2">
      <c r="A123" s="97">
        <f t="array" ref="A123">IFERROR(INDEX('Annex 2 Designated EHV charges'!$D$11:$D$257, MATCH(0, IF(ISBLANK('Annex 2 Designated EHV charges'!$D$11:$D$257),1, COUNTIF(A$4:$A122, 'Annex 2 Designated EHV charges'!$D$11:$D$257)), 0)),"")</f>
        <v>952</v>
      </c>
      <c r="B123" s="96">
        <f>IF($A123="","",VLOOKUP($A123,'Annex 2 Designated EHV charges'!$D:$O,2,0))</f>
        <v>952</v>
      </c>
      <c r="C123" s="97">
        <f>IF($A123="","",VLOOKUP($A123,'Annex 2 Designated EHV charges'!$D:$O,3,0))</f>
        <v>2100041197878</v>
      </c>
      <c r="D123" s="96" t="str">
        <f>IF($A123="","",VLOOKUP($A123,'Annex 2 Designated EHV charges'!$D:$O,4,0))</f>
        <v>Sutton Farm PV</v>
      </c>
      <c r="E123" s="98" t="str">
        <f>IFERROR(IF(VLOOKUP($A123,'Annex 2 Designated EHV charges'!$D:$P,10,FALSE)=0,"",VLOOKUP($A123,'Annex 2 Designated EHV charges'!$D:$P,10,FALSE)),"")</f>
        <v/>
      </c>
      <c r="F123" s="99">
        <f>IFERROR(IF(VLOOKUP($A123,'Annex 2 Designated EHV charges'!$D:$P,11,FALSE)=0,"",VLOOKUP($A123,'Annex 2 Designated EHV charges'!$D:$P,11,FALSE)),"")</f>
        <v>1744.21</v>
      </c>
      <c r="G123" s="100">
        <f>IFERROR(IF(VLOOKUP($A123,'Annex 2 Designated EHV charges'!$D:$P,12,FALSE)=0,"",VLOOKUP($A123,'Annex 2 Designated EHV charges'!$D:$P,12,FALSE)),"")</f>
        <v>0.05</v>
      </c>
      <c r="H123" s="100">
        <f>IFERROR(IF(VLOOKUP($A123,'Annex 2 Designated EHV charges'!$D:$P,13,FALSE)=0,"",VLOOKUP($A123,'Annex 2 Designated EHV charges'!$D:$P,13,FALSE)),"")</f>
        <v>0.05</v>
      </c>
    </row>
    <row r="124" spans="1:8" x14ac:dyDescent="0.2">
      <c r="A124" s="97">
        <f t="array" ref="A124">IFERROR(INDEX('Annex 2 Designated EHV charges'!$D$11:$D$257, MATCH(0, IF(ISBLANK('Annex 2 Designated EHV charges'!$D$11:$D$257),1, COUNTIF(A$4:$A123, 'Annex 2 Designated EHV charges'!$D$11:$D$257)), 0)),"")</f>
        <v>953</v>
      </c>
      <c r="B124" s="96">
        <f>IF($A124="","",VLOOKUP($A124,'Annex 2 Designated EHV charges'!$D:$O,2,0))</f>
        <v>953</v>
      </c>
      <c r="C124" s="97">
        <f>IF($A124="","",VLOOKUP($A124,'Annex 2 Designated EHV charges'!$D:$O,3,0))</f>
        <v>2100041201327</v>
      </c>
      <c r="D124" s="96" t="str">
        <f>IF($A124="","",VLOOKUP($A124,'Annex 2 Designated EHV charges'!$D:$O,4,0))</f>
        <v>Cefn Betingau PV</v>
      </c>
      <c r="E124" s="98" t="str">
        <f>IFERROR(IF(VLOOKUP($A124,'Annex 2 Designated EHV charges'!$D:$P,10,FALSE)=0,"",VLOOKUP($A124,'Annex 2 Designated EHV charges'!$D:$P,10,FALSE)),"")</f>
        <v/>
      </c>
      <c r="F124" s="99">
        <f>IFERROR(IF(VLOOKUP($A124,'Annex 2 Designated EHV charges'!$D:$P,11,FALSE)=0,"",VLOOKUP($A124,'Annex 2 Designated EHV charges'!$D:$P,11,FALSE)),"")</f>
        <v>621.91</v>
      </c>
      <c r="G124" s="100">
        <f>IFERROR(IF(VLOOKUP($A124,'Annex 2 Designated EHV charges'!$D:$P,12,FALSE)=0,"",VLOOKUP($A124,'Annex 2 Designated EHV charges'!$D:$P,12,FALSE)),"")</f>
        <v>0.05</v>
      </c>
      <c r="H124" s="100">
        <f>IFERROR(IF(VLOOKUP($A124,'Annex 2 Designated EHV charges'!$D:$P,13,FALSE)=0,"",VLOOKUP($A124,'Annex 2 Designated EHV charges'!$D:$P,13,FALSE)),"")</f>
        <v>0.05</v>
      </c>
    </row>
    <row r="125" spans="1:8" x14ac:dyDescent="0.2">
      <c r="A125" s="97">
        <f t="array" ref="A125">IFERROR(INDEX('Annex 2 Designated EHV charges'!$D$11:$D$257, MATCH(0, IF(ISBLANK('Annex 2 Designated EHV charges'!$D$11:$D$257),1, COUNTIF(A$4:$A124, 'Annex 2 Designated EHV charges'!$D$11:$D$257)), 0)),"")</f>
        <v>954</v>
      </c>
      <c r="B125" s="96">
        <f>IF($A125="","",VLOOKUP($A125,'Annex 2 Designated EHV charges'!$D:$O,2,0))</f>
        <v>954</v>
      </c>
      <c r="C125" s="97">
        <f>IF($A125="","",VLOOKUP($A125,'Annex 2 Designated EHV charges'!$D:$O,3,0))</f>
        <v>2100041201309</v>
      </c>
      <c r="D125" s="96" t="str">
        <f>IF($A125="","",VLOOKUP($A125,'Annex 2 Designated EHV charges'!$D:$O,4,0))</f>
        <v>Clawdd Ddu PV</v>
      </c>
      <c r="E125" s="98" t="str">
        <f>IFERROR(IF(VLOOKUP($A125,'Annex 2 Designated EHV charges'!$D:$P,10,FALSE)=0,"",VLOOKUP($A125,'Annex 2 Designated EHV charges'!$D:$P,10,FALSE)),"")</f>
        <v/>
      </c>
      <c r="F125" s="99">
        <f>IFERROR(IF(VLOOKUP($A125,'Annex 2 Designated EHV charges'!$D:$P,11,FALSE)=0,"",VLOOKUP($A125,'Annex 2 Designated EHV charges'!$D:$P,11,FALSE)),"")</f>
        <v>1237.71</v>
      </c>
      <c r="G125" s="100">
        <f>IFERROR(IF(VLOOKUP($A125,'Annex 2 Designated EHV charges'!$D:$P,12,FALSE)=0,"",VLOOKUP($A125,'Annex 2 Designated EHV charges'!$D:$P,12,FALSE)),"")</f>
        <v>0.05</v>
      </c>
      <c r="H125" s="100">
        <f>IFERROR(IF(VLOOKUP($A125,'Annex 2 Designated EHV charges'!$D:$P,13,FALSE)=0,"",VLOOKUP($A125,'Annex 2 Designated EHV charges'!$D:$P,13,FALSE)),"")</f>
        <v>0.05</v>
      </c>
    </row>
    <row r="126" spans="1:8" x14ac:dyDescent="0.2">
      <c r="A126" s="97">
        <f t="array" ref="A126">IFERROR(INDEX('Annex 2 Designated EHV charges'!$D$11:$D$257, MATCH(0, IF(ISBLANK('Annex 2 Designated EHV charges'!$D$11:$D$257),1, COUNTIF(A$4:$A125, 'Annex 2 Designated EHV charges'!$D$11:$D$257)), 0)),"")</f>
        <v>955</v>
      </c>
      <c r="B126" s="96">
        <f>IF($A126="","",VLOOKUP($A126,'Annex 2 Designated EHV charges'!$D:$O,2,0))</f>
        <v>955</v>
      </c>
      <c r="C126" s="97">
        <f>IF($A126="","",VLOOKUP($A126,'Annex 2 Designated EHV charges'!$D:$O,3,0))</f>
        <v>2100041212230</v>
      </c>
      <c r="D126" s="96" t="str">
        <f>IF($A126="","",VLOOKUP($A126,'Annex 2 Designated EHV charges'!$D:$O,4,0))</f>
        <v>Pentre Solar Farm</v>
      </c>
      <c r="E126" s="98" t="str">
        <f>IFERROR(IF(VLOOKUP($A126,'Annex 2 Designated EHV charges'!$D:$P,10,FALSE)=0,"",VLOOKUP($A126,'Annex 2 Designated EHV charges'!$D:$P,10,FALSE)),"")</f>
        <v/>
      </c>
      <c r="F126" s="99">
        <f>IFERROR(IF(VLOOKUP($A126,'Annex 2 Designated EHV charges'!$D:$P,11,FALSE)=0,"",VLOOKUP($A126,'Annex 2 Designated EHV charges'!$D:$P,11,FALSE)),"")</f>
        <v>2882.76</v>
      </c>
      <c r="G126" s="100">
        <f>IFERROR(IF(VLOOKUP($A126,'Annex 2 Designated EHV charges'!$D:$P,12,FALSE)=0,"",VLOOKUP($A126,'Annex 2 Designated EHV charges'!$D:$P,12,FALSE)),"")</f>
        <v>0.05</v>
      </c>
      <c r="H126" s="100">
        <f>IFERROR(IF(VLOOKUP($A126,'Annex 2 Designated EHV charges'!$D:$P,13,FALSE)=0,"",VLOOKUP($A126,'Annex 2 Designated EHV charges'!$D:$P,13,FALSE)),"")</f>
        <v>0.05</v>
      </c>
    </row>
    <row r="127" spans="1:8" x14ac:dyDescent="0.2">
      <c r="A127" s="97">
        <f t="array" ref="A127">IFERROR(INDEX('Annex 2 Designated EHV charges'!$D$11:$D$257, MATCH(0, IF(ISBLANK('Annex 2 Designated EHV charges'!$D$11:$D$257),1, COUNTIF(A$4:$A126, 'Annex 2 Designated EHV charges'!$D$11:$D$257)), 0)),"")</f>
        <v>957</v>
      </c>
      <c r="B127" s="96">
        <f>IF($A127="","",VLOOKUP($A127,'Annex 2 Designated EHV charges'!$D:$O,2,0))</f>
        <v>957</v>
      </c>
      <c r="C127" s="97">
        <f>IF($A127="","",VLOOKUP($A127,'Annex 2 Designated EHV charges'!$D:$O,3,0))</f>
        <v>2100041230842</v>
      </c>
      <c r="D127" s="96" t="str">
        <f>IF($A127="","",VLOOKUP($A127,'Annex 2 Designated EHV charges'!$D:$O,4,0))</f>
        <v>Fenton Farm PV</v>
      </c>
      <c r="E127" s="98" t="str">
        <f>IFERROR(IF(VLOOKUP($A127,'Annex 2 Designated EHV charges'!$D:$P,10,FALSE)=0,"",VLOOKUP($A127,'Annex 2 Designated EHV charges'!$D:$P,10,FALSE)),"")</f>
        <v/>
      </c>
      <c r="F127" s="99">
        <f>IFERROR(IF(VLOOKUP($A127,'Annex 2 Designated EHV charges'!$D:$P,11,FALSE)=0,"",VLOOKUP($A127,'Annex 2 Designated EHV charges'!$D:$P,11,FALSE)),"")</f>
        <v>4047.37</v>
      </c>
      <c r="G127" s="100">
        <f>IFERROR(IF(VLOOKUP($A127,'Annex 2 Designated EHV charges'!$D:$P,12,FALSE)=0,"",VLOOKUP($A127,'Annex 2 Designated EHV charges'!$D:$P,12,FALSE)),"")</f>
        <v>0.05</v>
      </c>
      <c r="H127" s="100">
        <f>IFERROR(IF(VLOOKUP($A127,'Annex 2 Designated EHV charges'!$D:$P,13,FALSE)=0,"",VLOOKUP($A127,'Annex 2 Designated EHV charges'!$D:$P,13,FALSE)),"")</f>
        <v>0.05</v>
      </c>
    </row>
    <row r="128" spans="1:8" x14ac:dyDescent="0.2">
      <c r="A128" s="97">
        <f t="array" ref="A128">IFERROR(INDEX('Annex 2 Designated EHV charges'!$D$11:$D$257, MATCH(0, IF(ISBLANK('Annex 2 Designated EHV charges'!$D$11:$D$257),1, COUNTIF(A$4:$A127, 'Annex 2 Designated EHV charges'!$D$11:$D$257)), 0)),"")</f>
        <v>958</v>
      </c>
      <c r="B128" s="96">
        <f>IF($A128="","",VLOOKUP($A128,'Annex 2 Designated EHV charges'!$D:$O,2,0))</f>
        <v>958</v>
      </c>
      <c r="C128" s="97">
        <f>IF($A128="","",VLOOKUP($A128,'Annex 2 Designated EHV charges'!$D:$O,3,0))</f>
        <v>2100041240353</v>
      </c>
      <c r="D128" s="96" t="str">
        <f>IF($A128="","",VLOOKUP($A128,'Annex 2 Designated EHV charges'!$D:$O,4,0))</f>
        <v>Yerbeston Gate Farm PV</v>
      </c>
      <c r="E128" s="98" t="str">
        <f>IFERROR(IF(VLOOKUP($A128,'Annex 2 Designated EHV charges'!$D:$P,10,FALSE)=0,"",VLOOKUP($A128,'Annex 2 Designated EHV charges'!$D:$P,10,FALSE)),"")</f>
        <v/>
      </c>
      <c r="F128" s="99">
        <f>IFERROR(IF(VLOOKUP($A128,'Annex 2 Designated EHV charges'!$D:$P,11,FALSE)=0,"",VLOOKUP($A128,'Annex 2 Designated EHV charges'!$D:$P,11,FALSE)),"")</f>
        <v>2071.86</v>
      </c>
      <c r="G128" s="100">
        <f>IFERROR(IF(VLOOKUP($A128,'Annex 2 Designated EHV charges'!$D:$P,12,FALSE)=0,"",VLOOKUP($A128,'Annex 2 Designated EHV charges'!$D:$P,12,FALSE)),"")</f>
        <v>0.05</v>
      </c>
      <c r="H128" s="100">
        <f>IFERROR(IF(VLOOKUP($A128,'Annex 2 Designated EHV charges'!$D:$P,13,FALSE)=0,"",VLOOKUP($A128,'Annex 2 Designated EHV charges'!$D:$P,13,FALSE)),"")</f>
        <v>0.05</v>
      </c>
    </row>
    <row r="129" spans="1:8" x14ac:dyDescent="0.2">
      <c r="A129" s="97">
        <f t="array" ref="A129">IFERROR(INDEX('Annex 2 Designated EHV charges'!$D$11:$D$257, MATCH(0, IF(ISBLANK('Annex 2 Designated EHV charges'!$D$11:$D$257),1, COUNTIF(A$4:$A128, 'Annex 2 Designated EHV charges'!$D$11:$D$257)), 0)),"")</f>
        <v>959</v>
      </c>
      <c r="B129" s="96">
        <f>IF($A129="","",VLOOKUP($A129,'Annex 2 Designated EHV charges'!$D:$O,2,0))</f>
        <v>959</v>
      </c>
      <c r="C129" s="97">
        <f>IF($A129="","",VLOOKUP($A129,'Annex 2 Designated EHV charges'!$D:$O,3,0))</f>
        <v>2100041251267</v>
      </c>
      <c r="D129" s="96" t="str">
        <f>IF($A129="","",VLOOKUP($A129,'Annex 2 Designated EHV charges'!$D:$O,4,0))</f>
        <v>Pen Y Cae PV</v>
      </c>
      <c r="E129" s="98" t="str">
        <f>IFERROR(IF(VLOOKUP($A129,'Annex 2 Designated EHV charges'!$D:$P,10,FALSE)=0,"",VLOOKUP($A129,'Annex 2 Designated EHV charges'!$D:$P,10,FALSE)),"")</f>
        <v/>
      </c>
      <c r="F129" s="99">
        <f>IFERROR(IF(VLOOKUP($A129,'Annex 2 Designated EHV charges'!$D:$P,11,FALSE)=0,"",VLOOKUP($A129,'Annex 2 Designated EHV charges'!$D:$P,11,FALSE)),"")</f>
        <v>975.39</v>
      </c>
      <c r="G129" s="100">
        <f>IFERROR(IF(VLOOKUP($A129,'Annex 2 Designated EHV charges'!$D:$P,12,FALSE)=0,"",VLOOKUP($A129,'Annex 2 Designated EHV charges'!$D:$P,12,FALSE)),"")</f>
        <v>0.05</v>
      </c>
      <c r="H129" s="100">
        <f>IFERROR(IF(VLOOKUP($A129,'Annex 2 Designated EHV charges'!$D:$P,13,FALSE)=0,"",VLOOKUP($A129,'Annex 2 Designated EHV charges'!$D:$P,13,FALSE)),"")</f>
        <v>0.05</v>
      </c>
    </row>
    <row r="130" spans="1:8" x14ac:dyDescent="0.2">
      <c r="A130" s="97">
        <f t="array" ref="A130">IFERROR(INDEX('Annex 2 Designated EHV charges'!$D$11:$D$257, MATCH(0, IF(ISBLANK('Annex 2 Designated EHV charges'!$D$11:$D$257),1, COUNTIF(A$4:$A129, 'Annex 2 Designated EHV charges'!$D$11:$D$257)), 0)),"")</f>
        <v>960</v>
      </c>
      <c r="B130" s="96">
        <f>IF($A130="","",VLOOKUP($A130,'Annex 2 Designated EHV charges'!$D:$O,2,0))</f>
        <v>960</v>
      </c>
      <c r="C130" s="97">
        <f>IF($A130="","",VLOOKUP($A130,'Annex 2 Designated EHV charges'!$D:$O,3,0))</f>
        <v>2100041251285</v>
      </c>
      <c r="D130" s="96" t="str">
        <f>IF($A130="","",VLOOKUP($A130,'Annex 2 Designated EHV charges'!$D:$O,4,0))</f>
        <v>Saron PV</v>
      </c>
      <c r="E130" s="98" t="str">
        <f>IFERROR(IF(VLOOKUP($A130,'Annex 2 Designated EHV charges'!$D:$P,10,FALSE)=0,"",VLOOKUP($A130,'Annex 2 Designated EHV charges'!$D:$P,10,FALSE)),"")</f>
        <v/>
      </c>
      <c r="F130" s="99">
        <f>IFERROR(IF(VLOOKUP($A130,'Annex 2 Designated EHV charges'!$D:$P,11,FALSE)=0,"",VLOOKUP($A130,'Annex 2 Designated EHV charges'!$D:$P,11,FALSE)),"")</f>
        <v>2339.79</v>
      </c>
      <c r="G130" s="100">
        <f>IFERROR(IF(VLOOKUP($A130,'Annex 2 Designated EHV charges'!$D:$P,12,FALSE)=0,"",VLOOKUP($A130,'Annex 2 Designated EHV charges'!$D:$P,12,FALSE)),"")</f>
        <v>0.05</v>
      </c>
      <c r="H130" s="100">
        <f>IFERROR(IF(VLOOKUP($A130,'Annex 2 Designated EHV charges'!$D:$P,13,FALSE)=0,"",VLOOKUP($A130,'Annex 2 Designated EHV charges'!$D:$P,13,FALSE)),"")</f>
        <v>0.05</v>
      </c>
    </row>
    <row r="131" spans="1:8" x14ac:dyDescent="0.2">
      <c r="A131" s="97">
        <f t="array" ref="A131">IFERROR(INDEX('Annex 2 Designated EHV charges'!$D$11:$D$257, MATCH(0, IF(ISBLANK('Annex 2 Designated EHV charges'!$D$11:$D$257),1, COUNTIF(A$4:$A130, 'Annex 2 Designated EHV charges'!$D$11:$D$257)), 0)),"")</f>
        <v>961</v>
      </c>
      <c r="B131" s="96">
        <f>IF($A131="","",VLOOKUP($A131,'Annex 2 Designated EHV charges'!$D:$O,2,0))</f>
        <v>961</v>
      </c>
      <c r="C131" s="97">
        <f>IF($A131="","",VLOOKUP($A131,'Annex 2 Designated EHV charges'!$D:$O,3,0))</f>
        <v>2100041254978</v>
      </c>
      <c r="D131" s="96" t="str">
        <f>IF($A131="","",VLOOKUP($A131,'Annex 2 Designated EHV charges'!$D:$O,4,0))</f>
        <v>Hendre Fawr PV</v>
      </c>
      <c r="E131" s="98" t="str">
        <f>IFERROR(IF(VLOOKUP($A131,'Annex 2 Designated EHV charges'!$D:$P,10,FALSE)=0,"",VLOOKUP($A131,'Annex 2 Designated EHV charges'!$D:$P,10,FALSE)),"")</f>
        <v/>
      </c>
      <c r="F131" s="99">
        <f>IFERROR(IF(VLOOKUP($A131,'Annex 2 Designated EHV charges'!$D:$P,11,FALSE)=0,"",VLOOKUP($A131,'Annex 2 Designated EHV charges'!$D:$P,11,FALSE)),"")</f>
        <v>718.29</v>
      </c>
      <c r="G131" s="100">
        <f>IFERROR(IF(VLOOKUP($A131,'Annex 2 Designated EHV charges'!$D:$P,12,FALSE)=0,"",VLOOKUP($A131,'Annex 2 Designated EHV charges'!$D:$P,12,FALSE)),"")</f>
        <v>0.05</v>
      </c>
      <c r="H131" s="100">
        <f>IFERROR(IF(VLOOKUP($A131,'Annex 2 Designated EHV charges'!$D:$P,13,FALSE)=0,"",VLOOKUP($A131,'Annex 2 Designated EHV charges'!$D:$P,13,FALSE)),"")</f>
        <v>0.05</v>
      </c>
    </row>
    <row r="132" spans="1:8" x14ac:dyDescent="0.2">
      <c r="A132" s="97">
        <f t="array" ref="A132">IFERROR(INDEX('Annex 2 Designated EHV charges'!$D$11:$D$257, MATCH(0, IF(ISBLANK('Annex 2 Designated EHV charges'!$D$11:$D$257),1, COUNTIF(A$4:$A131, 'Annex 2 Designated EHV charges'!$D$11:$D$257)), 0)),"")</f>
        <v>962</v>
      </c>
      <c r="B132" s="96">
        <f>IF($A132="","",VLOOKUP($A132,'Annex 2 Designated EHV charges'!$D:$O,2,0))</f>
        <v>962</v>
      </c>
      <c r="C132" s="97">
        <f>IF($A132="","",VLOOKUP($A132,'Annex 2 Designated EHV charges'!$D:$O,3,0))</f>
        <v>2100041257269</v>
      </c>
      <c r="D132" s="96" t="str">
        <f>IF($A132="","",VLOOKUP($A132,'Annex 2 Designated EHV charges'!$D:$O,4,0))</f>
        <v>Hendai Farm PV</v>
      </c>
      <c r="E132" s="98" t="str">
        <f>IFERROR(IF(VLOOKUP($A132,'Annex 2 Designated EHV charges'!$D:$P,10,FALSE)=0,"",VLOOKUP($A132,'Annex 2 Designated EHV charges'!$D:$P,10,FALSE)),"")</f>
        <v/>
      </c>
      <c r="F132" s="99">
        <f>IFERROR(IF(VLOOKUP($A132,'Annex 2 Designated EHV charges'!$D:$P,11,FALSE)=0,"",VLOOKUP($A132,'Annex 2 Designated EHV charges'!$D:$P,11,FALSE)),"")</f>
        <v>679.99</v>
      </c>
      <c r="G132" s="100">
        <f>IFERROR(IF(VLOOKUP($A132,'Annex 2 Designated EHV charges'!$D:$P,12,FALSE)=0,"",VLOOKUP($A132,'Annex 2 Designated EHV charges'!$D:$P,12,FALSE)),"")</f>
        <v>0.05</v>
      </c>
      <c r="H132" s="100">
        <f>IFERROR(IF(VLOOKUP($A132,'Annex 2 Designated EHV charges'!$D:$P,13,FALSE)=0,"",VLOOKUP($A132,'Annex 2 Designated EHV charges'!$D:$P,13,FALSE)),"")</f>
        <v>0.05</v>
      </c>
    </row>
    <row r="133" spans="1:8" x14ac:dyDescent="0.2">
      <c r="A133" s="97">
        <f t="array" ref="A133">IFERROR(INDEX('Annex 2 Designated EHV charges'!$D$11:$D$257, MATCH(0, IF(ISBLANK('Annex 2 Designated EHV charges'!$D$11:$D$257),1, COUNTIF(A$4:$A132, 'Annex 2 Designated EHV charges'!$D$11:$D$257)), 0)),"")</f>
        <v>963</v>
      </c>
      <c r="B133" s="96">
        <f>IF($A133="","",VLOOKUP($A133,'Annex 2 Designated EHV charges'!$D:$O,2,0))</f>
        <v>963</v>
      </c>
      <c r="C133" s="97">
        <f>IF($A133="","",VLOOKUP($A133,'Annex 2 Designated EHV charges'!$D:$O,3,0))</f>
        <v>2100041258607</v>
      </c>
      <c r="D133" s="96" t="str">
        <f>IF($A133="","",VLOOKUP($A133,'Annex 2 Designated EHV charges'!$D:$O,4,0))</f>
        <v>Cwm Cae Singrug PV</v>
      </c>
      <c r="E133" s="98" t="str">
        <f>IFERROR(IF(VLOOKUP($A133,'Annex 2 Designated EHV charges'!$D:$P,10,FALSE)=0,"",VLOOKUP($A133,'Annex 2 Designated EHV charges'!$D:$P,10,FALSE)),"")</f>
        <v/>
      </c>
      <c r="F133" s="99">
        <f>IFERROR(IF(VLOOKUP($A133,'Annex 2 Designated EHV charges'!$D:$P,11,FALSE)=0,"",VLOOKUP($A133,'Annex 2 Designated EHV charges'!$D:$P,11,FALSE)),"")</f>
        <v>727.92</v>
      </c>
      <c r="G133" s="100">
        <f>IFERROR(IF(VLOOKUP($A133,'Annex 2 Designated EHV charges'!$D:$P,12,FALSE)=0,"",VLOOKUP($A133,'Annex 2 Designated EHV charges'!$D:$P,12,FALSE)),"")</f>
        <v>0.05</v>
      </c>
      <c r="H133" s="100">
        <f>IFERROR(IF(VLOOKUP($A133,'Annex 2 Designated EHV charges'!$D:$P,13,FALSE)=0,"",VLOOKUP($A133,'Annex 2 Designated EHV charges'!$D:$P,13,FALSE)),"")</f>
        <v>0.05</v>
      </c>
    </row>
    <row r="134" spans="1:8" x14ac:dyDescent="0.2">
      <c r="A134" s="97">
        <f t="array" ref="A134">IFERROR(INDEX('Annex 2 Designated EHV charges'!$D$11:$D$257, MATCH(0, IF(ISBLANK('Annex 2 Designated EHV charges'!$D$11:$D$257),1, COUNTIF(A$4:$A133, 'Annex 2 Designated EHV charges'!$D$11:$D$257)), 0)),"")</f>
        <v>964</v>
      </c>
      <c r="B134" s="96">
        <f>IF($A134="","",VLOOKUP($A134,'Annex 2 Designated EHV charges'!$D:$O,2,0))</f>
        <v>964</v>
      </c>
      <c r="C134" s="97">
        <f>IF($A134="","",VLOOKUP($A134,'Annex 2 Designated EHV charges'!$D:$O,3,0))</f>
        <v>2100041252837</v>
      </c>
      <c r="D134" s="96" t="str">
        <f>IF($A134="","",VLOOKUP($A134,'Annex 2 Designated EHV charges'!$D:$O,4,0))</f>
        <v>Brynteg Farm PV</v>
      </c>
      <c r="E134" s="98" t="str">
        <f>IFERROR(IF(VLOOKUP($A134,'Annex 2 Designated EHV charges'!$D:$P,10,FALSE)=0,"",VLOOKUP($A134,'Annex 2 Designated EHV charges'!$D:$P,10,FALSE)),"")</f>
        <v/>
      </c>
      <c r="F134" s="99">
        <f>IFERROR(IF(VLOOKUP($A134,'Annex 2 Designated EHV charges'!$D:$P,11,FALSE)=0,"",VLOOKUP($A134,'Annex 2 Designated EHV charges'!$D:$P,11,FALSE)),"")</f>
        <v>659.33</v>
      </c>
      <c r="G134" s="100">
        <f>IFERROR(IF(VLOOKUP($A134,'Annex 2 Designated EHV charges'!$D:$P,12,FALSE)=0,"",VLOOKUP($A134,'Annex 2 Designated EHV charges'!$D:$P,12,FALSE)),"")</f>
        <v>0.05</v>
      </c>
      <c r="H134" s="100">
        <f>IFERROR(IF(VLOOKUP($A134,'Annex 2 Designated EHV charges'!$D:$P,13,FALSE)=0,"",VLOOKUP($A134,'Annex 2 Designated EHV charges'!$D:$P,13,FALSE)),"")</f>
        <v>0.05</v>
      </c>
    </row>
    <row r="135" spans="1:8" x14ac:dyDescent="0.2">
      <c r="A135" s="97">
        <f t="array" ref="A135">IFERROR(INDEX('Annex 2 Designated EHV charges'!$D$11:$D$257, MATCH(0, IF(ISBLANK('Annex 2 Designated EHV charges'!$D$11:$D$257),1, COUNTIF(A$4:$A134, 'Annex 2 Designated EHV charges'!$D$11:$D$257)), 0)),"")</f>
        <v>965</v>
      </c>
      <c r="B135" s="96">
        <f>IF($A135="","",VLOOKUP($A135,'Annex 2 Designated EHV charges'!$D:$O,2,0))</f>
        <v>965</v>
      </c>
      <c r="C135" s="97">
        <f>IF($A135="","",VLOOKUP($A135,'Annex 2 Designated EHV charges'!$D:$O,3,0))</f>
        <v>2100041260313</v>
      </c>
      <c r="D135" s="96" t="str">
        <f>IF($A135="","",VLOOKUP($A135,'Annex 2 Designated EHV charges'!$D:$O,4,0))</f>
        <v>Court Coleman PV</v>
      </c>
      <c r="E135" s="98" t="str">
        <f>IFERROR(IF(VLOOKUP($A135,'Annex 2 Designated EHV charges'!$D:$P,10,FALSE)=0,"",VLOOKUP($A135,'Annex 2 Designated EHV charges'!$D:$P,10,FALSE)),"")</f>
        <v/>
      </c>
      <c r="F135" s="99">
        <f>IFERROR(IF(VLOOKUP($A135,'Annex 2 Designated EHV charges'!$D:$P,11,FALSE)=0,"",VLOOKUP($A135,'Annex 2 Designated EHV charges'!$D:$P,11,FALSE)),"")</f>
        <v>5556.2</v>
      </c>
      <c r="G135" s="100">
        <f>IFERROR(IF(VLOOKUP($A135,'Annex 2 Designated EHV charges'!$D:$P,12,FALSE)=0,"",VLOOKUP($A135,'Annex 2 Designated EHV charges'!$D:$P,12,FALSE)),"")</f>
        <v>0.05</v>
      </c>
      <c r="H135" s="100">
        <f>IFERROR(IF(VLOOKUP($A135,'Annex 2 Designated EHV charges'!$D:$P,13,FALSE)=0,"",VLOOKUP($A135,'Annex 2 Designated EHV charges'!$D:$P,13,FALSE)),"")</f>
        <v>0.05</v>
      </c>
    </row>
    <row r="136" spans="1:8" x14ac:dyDescent="0.2">
      <c r="A136" s="97">
        <f t="array" ref="A136">IFERROR(INDEX('Annex 2 Designated EHV charges'!$D$11:$D$257, MATCH(0, IF(ISBLANK('Annex 2 Designated EHV charges'!$D$11:$D$257),1, COUNTIF(A$4:$A135, 'Annex 2 Designated EHV charges'!$D$11:$D$257)), 0)),"")</f>
        <v>966</v>
      </c>
      <c r="B136" s="96">
        <f>IF($A136="","",VLOOKUP($A136,'Annex 2 Designated EHV charges'!$D:$O,2,0))</f>
        <v>966</v>
      </c>
      <c r="C136" s="97">
        <f>IF($A136="","",VLOOKUP($A136,'Annex 2 Designated EHV charges'!$D:$O,3,0))</f>
        <v>2100041260340</v>
      </c>
      <c r="D136" s="96" t="str">
        <f>IF($A136="","",VLOOKUP($A136,'Annex 2 Designated EHV charges'!$D:$O,4,0))</f>
        <v>Llwyndu Farm PV</v>
      </c>
      <c r="E136" s="98" t="str">
        <f>IFERROR(IF(VLOOKUP($A136,'Annex 2 Designated EHV charges'!$D:$P,10,FALSE)=0,"",VLOOKUP($A136,'Annex 2 Designated EHV charges'!$D:$P,10,FALSE)),"")</f>
        <v/>
      </c>
      <c r="F136" s="99">
        <f>IFERROR(IF(VLOOKUP($A136,'Annex 2 Designated EHV charges'!$D:$P,11,FALSE)=0,"",VLOOKUP($A136,'Annex 2 Designated EHV charges'!$D:$P,11,FALSE)),"")</f>
        <v>639.29999999999995</v>
      </c>
      <c r="G136" s="100">
        <f>IFERROR(IF(VLOOKUP($A136,'Annex 2 Designated EHV charges'!$D:$P,12,FALSE)=0,"",VLOOKUP($A136,'Annex 2 Designated EHV charges'!$D:$P,12,FALSE)),"")</f>
        <v>0.05</v>
      </c>
      <c r="H136" s="100">
        <f>IFERROR(IF(VLOOKUP($A136,'Annex 2 Designated EHV charges'!$D:$P,13,FALSE)=0,"",VLOOKUP($A136,'Annex 2 Designated EHV charges'!$D:$P,13,FALSE)),"")</f>
        <v>0.05</v>
      </c>
    </row>
    <row r="137" spans="1:8" x14ac:dyDescent="0.2">
      <c r="A137" s="97">
        <f t="array" ref="A137">IFERROR(INDEX('Annex 2 Designated EHV charges'!$D$11:$D$257, MATCH(0, IF(ISBLANK('Annex 2 Designated EHV charges'!$D$11:$D$257),1, COUNTIF(A$4:$A136, 'Annex 2 Designated EHV charges'!$D$11:$D$257)), 0)),"")</f>
        <v>968</v>
      </c>
      <c r="B137" s="96">
        <f>IF($A137="","",VLOOKUP($A137,'Annex 2 Designated EHV charges'!$D:$O,2,0))</f>
        <v>968</v>
      </c>
      <c r="C137" s="97">
        <f>IF($A137="","",VLOOKUP($A137,'Annex 2 Designated EHV charges'!$D:$O,3,0))</f>
        <v>2100041260642</v>
      </c>
      <c r="D137" s="96" t="str">
        <f>IF($A137="","",VLOOKUP($A137,'Annex 2 Designated EHV charges'!$D:$O,4,0))</f>
        <v>Abergelli Farm PV</v>
      </c>
      <c r="E137" s="98" t="str">
        <f>IFERROR(IF(VLOOKUP($A137,'Annex 2 Designated EHV charges'!$D:$P,10,FALSE)=0,"",VLOOKUP($A137,'Annex 2 Designated EHV charges'!$D:$P,10,FALSE)),"")</f>
        <v/>
      </c>
      <c r="F137" s="99">
        <f>IFERROR(IF(VLOOKUP($A137,'Annex 2 Designated EHV charges'!$D:$P,11,FALSE)=0,"",VLOOKUP($A137,'Annex 2 Designated EHV charges'!$D:$P,11,FALSE)),"")</f>
        <v>4386.2299999999996</v>
      </c>
      <c r="G137" s="100">
        <f>IFERROR(IF(VLOOKUP($A137,'Annex 2 Designated EHV charges'!$D:$P,12,FALSE)=0,"",VLOOKUP($A137,'Annex 2 Designated EHV charges'!$D:$P,12,FALSE)),"")</f>
        <v>0.05</v>
      </c>
      <c r="H137" s="100">
        <f>IFERROR(IF(VLOOKUP($A137,'Annex 2 Designated EHV charges'!$D:$P,13,FALSE)=0,"",VLOOKUP($A137,'Annex 2 Designated EHV charges'!$D:$P,13,FALSE)),"")</f>
        <v>0.05</v>
      </c>
    </row>
    <row r="138" spans="1:8" x14ac:dyDescent="0.2">
      <c r="A138" s="97">
        <f t="array" ref="A138">IFERROR(INDEX('Annex 2 Designated EHV charges'!$D$11:$D$257, MATCH(0, IF(ISBLANK('Annex 2 Designated EHV charges'!$D$11:$D$257),1, COUNTIF(A$4:$A137, 'Annex 2 Designated EHV charges'!$D$11:$D$257)), 0)),"")</f>
        <v>969</v>
      </c>
      <c r="B138" s="96">
        <f>IF($A138="","",VLOOKUP($A138,'Annex 2 Designated EHV charges'!$D:$O,2,0))</f>
        <v>969</v>
      </c>
      <c r="C138" s="97">
        <f>IF($A138="","",VLOOKUP($A138,'Annex 2 Designated EHV charges'!$D:$O,3,0))</f>
        <v>2100041264099</v>
      </c>
      <c r="D138" s="96" t="str">
        <f>IF($A138="","",VLOOKUP($A138,'Annex 2 Designated EHV charges'!$D:$O,4,0))</f>
        <v>Crug Mawr Farm PV</v>
      </c>
      <c r="E138" s="98" t="str">
        <f>IFERROR(IF(VLOOKUP($A138,'Annex 2 Designated EHV charges'!$D:$P,10,FALSE)=0,"",VLOOKUP($A138,'Annex 2 Designated EHV charges'!$D:$P,10,FALSE)),"")</f>
        <v/>
      </c>
      <c r="F138" s="99">
        <f>IFERROR(IF(VLOOKUP($A138,'Annex 2 Designated EHV charges'!$D:$P,11,FALSE)=0,"",VLOOKUP($A138,'Annex 2 Designated EHV charges'!$D:$P,11,FALSE)),"")</f>
        <v>1722.81</v>
      </c>
      <c r="G138" s="100">
        <f>IFERROR(IF(VLOOKUP($A138,'Annex 2 Designated EHV charges'!$D:$P,12,FALSE)=0,"",VLOOKUP($A138,'Annex 2 Designated EHV charges'!$D:$P,12,FALSE)),"")</f>
        <v>0.05</v>
      </c>
      <c r="H138" s="100">
        <f>IFERROR(IF(VLOOKUP($A138,'Annex 2 Designated EHV charges'!$D:$P,13,FALSE)=0,"",VLOOKUP($A138,'Annex 2 Designated EHV charges'!$D:$P,13,FALSE)),"")</f>
        <v>0.05</v>
      </c>
    </row>
    <row r="139" spans="1:8" x14ac:dyDescent="0.2">
      <c r="A139" s="97">
        <f t="array" ref="A139">IFERROR(INDEX('Annex 2 Designated EHV charges'!$D$11:$D$257, MATCH(0, IF(ISBLANK('Annex 2 Designated EHV charges'!$D$11:$D$257),1, COUNTIF(A$4:$A138, 'Annex 2 Designated EHV charges'!$D$11:$D$257)), 0)),"")</f>
        <v>970</v>
      </c>
      <c r="B139" s="96">
        <f>IF($A139="","",VLOOKUP($A139,'Annex 2 Designated EHV charges'!$D:$O,2,0))</f>
        <v>970</v>
      </c>
      <c r="C139" s="97">
        <f>IF($A139="","",VLOOKUP($A139,'Annex 2 Designated EHV charges'!$D:$O,3,0))</f>
        <v>2100041265525</v>
      </c>
      <c r="D139" s="96" t="str">
        <f>IF($A139="","",VLOOKUP($A139,'Annex 2 Designated EHV charges'!$D:$O,4,0))</f>
        <v>Yerbeston Chapel Hill PV</v>
      </c>
      <c r="E139" s="98" t="str">
        <f>IFERROR(IF(VLOOKUP($A139,'Annex 2 Designated EHV charges'!$D:$P,10,FALSE)=0,"",VLOOKUP($A139,'Annex 2 Designated EHV charges'!$D:$P,10,FALSE)),"")</f>
        <v/>
      </c>
      <c r="F139" s="99">
        <f>IFERROR(IF(VLOOKUP($A139,'Annex 2 Designated EHV charges'!$D:$P,11,FALSE)=0,"",VLOOKUP($A139,'Annex 2 Designated EHV charges'!$D:$P,11,FALSE)),"")</f>
        <v>5721.3</v>
      </c>
      <c r="G139" s="100">
        <f>IFERROR(IF(VLOOKUP($A139,'Annex 2 Designated EHV charges'!$D:$P,12,FALSE)=0,"",VLOOKUP($A139,'Annex 2 Designated EHV charges'!$D:$P,12,FALSE)),"")</f>
        <v>0.05</v>
      </c>
      <c r="H139" s="100">
        <f>IFERROR(IF(VLOOKUP($A139,'Annex 2 Designated EHV charges'!$D:$P,13,FALSE)=0,"",VLOOKUP($A139,'Annex 2 Designated EHV charges'!$D:$P,13,FALSE)),"")</f>
        <v>0.05</v>
      </c>
    </row>
    <row r="140" spans="1:8" x14ac:dyDescent="0.2">
      <c r="A140" s="97">
        <f t="array" ref="A140">IFERROR(INDEX('Annex 2 Designated EHV charges'!$D$11:$D$257, MATCH(0, IF(ISBLANK('Annex 2 Designated EHV charges'!$D$11:$D$257),1, COUNTIF(A$4:$A139, 'Annex 2 Designated EHV charges'!$D$11:$D$257)), 0)),"")</f>
        <v>971</v>
      </c>
      <c r="B140" s="96">
        <f>IF($A140="","",VLOOKUP($A140,'Annex 2 Designated EHV charges'!$D:$O,2,0))</f>
        <v>971</v>
      </c>
      <c r="C140" s="97">
        <f>IF($A140="","",VLOOKUP($A140,'Annex 2 Designated EHV charges'!$D:$O,3,0))</f>
        <v>2100041265818</v>
      </c>
      <c r="D140" s="96" t="str">
        <f>IF($A140="","",VLOOKUP($A140,'Annex 2 Designated EHV charges'!$D:$O,4,0))</f>
        <v>Aberaman Park Phase 2</v>
      </c>
      <c r="E140" s="98">
        <f>IFERROR(IF(VLOOKUP($A140,'Annex 2 Designated EHV charges'!$D:$P,10,FALSE)=0,"",VLOOKUP($A140,'Annex 2 Designated EHV charges'!$D:$P,10,FALSE)),"")</f>
        <v>-1.7999999999999999E-2</v>
      </c>
      <c r="F140" s="99">
        <f>IFERROR(IF(VLOOKUP($A140,'Annex 2 Designated EHV charges'!$D:$P,11,FALSE)=0,"",VLOOKUP($A140,'Annex 2 Designated EHV charges'!$D:$P,11,FALSE)),"")</f>
        <v>2650.22</v>
      </c>
      <c r="G140" s="100">
        <f>IFERROR(IF(VLOOKUP($A140,'Annex 2 Designated EHV charges'!$D:$P,12,FALSE)=0,"",VLOOKUP($A140,'Annex 2 Designated EHV charges'!$D:$P,12,FALSE)),"")</f>
        <v>0.05</v>
      </c>
      <c r="H140" s="100">
        <f>IFERROR(IF(VLOOKUP($A140,'Annex 2 Designated EHV charges'!$D:$P,13,FALSE)=0,"",VLOOKUP($A140,'Annex 2 Designated EHV charges'!$D:$P,13,FALSE)),"")</f>
        <v>0.05</v>
      </c>
    </row>
    <row r="141" spans="1:8" x14ac:dyDescent="0.2">
      <c r="A141" s="97">
        <f t="array" ref="A141">IFERROR(INDEX('Annex 2 Designated EHV charges'!$D$11:$D$257, MATCH(0, IF(ISBLANK('Annex 2 Designated EHV charges'!$D$11:$D$257),1, COUNTIF(A$4:$A140, 'Annex 2 Designated EHV charges'!$D$11:$D$257)), 0)),"")</f>
        <v>972</v>
      </c>
      <c r="B141" s="96">
        <f>IF($A141="","",VLOOKUP($A141,'Annex 2 Designated EHV charges'!$D:$O,2,0))</f>
        <v>972</v>
      </c>
      <c r="C141" s="97">
        <f>IF($A141="","",VLOOKUP($A141,'Annex 2 Designated EHV charges'!$D:$O,3,0))</f>
        <v>2100041267930</v>
      </c>
      <c r="D141" s="96" t="str">
        <f>IF($A141="","",VLOOKUP($A141,'Annex 2 Designated EHV charges'!$D:$O,4,0))</f>
        <v>Rhyd-y-Pandy PV</v>
      </c>
      <c r="E141" s="98" t="str">
        <f>IFERROR(IF(VLOOKUP($A141,'Annex 2 Designated EHV charges'!$D:$P,10,FALSE)=0,"",VLOOKUP($A141,'Annex 2 Designated EHV charges'!$D:$P,10,FALSE)),"")</f>
        <v/>
      </c>
      <c r="F141" s="99">
        <f>IFERROR(IF(VLOOKUP($A141,'Annex 2 Designated EHV charges'!$D:$P,11,FALSE)=0,"",VLOOKUP($A141,'Annex 2 Designated EHV charges'!$D:$P,11,FALSE)),"")</f>
        <v>1497.05</v>
      </c>
      <c r="G141" s="100">
        <f>IFERROR(IF(VLOOKUP($A141,'Annex 2 Designated EHV charges'!$D:$P,12,FALSE)=0,"",VLOOKUP($A141,'Annex 2 Designated EHV charges'!$D:$P,12,FALSE)),"")</f>
        <v>0.05</v>
      </c>
      <c r="H141" s="100">
        <f>IFERROR(IF(VLOOKUP($A141,'Annex 2 Designated EHV charges'!$D:$P,13,FALSE)=0,"",VLOOKUP($A141,'Annex 2 Designated EHV charges'!$D:$P,13,FALSE)),"")</f>
        <v>0.05</v>
      </c>
    </row>
    <row r="142" spans="1:8" x14ac:dyDescent="0.2">
      <c r="A142" s="97">
        <f t="array" ref="A142">IFERROR(INDEX('Annex 2 Designated EHV charges'!$D$11:$D$257, MATCH(0, IF(ISBLANK('Annex 2 Designated EHV charges'!$D$11:$D$257),1, COUNTIF(A$4:$A141, 'Annex 2 Designated EHV charges'!$D$11:$D$257)), 0)),"")</f>
        <v>973</v>
      </c>
      <c r="B142" s="96">
        <f>IF($A142="","",VLOOKUP($A142,'Annex 2 Designated EHV charges'!$D:$O,2,0))</f>
        <v>973</v>
      </c>
      <c r="C142" s="97">
        <f>IF($A142="","",VLOOKUP($A142,'Annex 2 Designated EHV charges'!$D:$O,3,0))</f>
        <v>2100041268846</v>
      </c>
      <c r="D142" s="96" t="str">
        <f>IF($A142="","",VLOOKUP($A142,'Annex 2 Designated EHV charges'!$D:$O,4,0))</f>
        <v>Haverfordwest PV</v>
      </c>
      <c r="E142" s="98" t="str">
        <f>IFERROR(IF(VLOOKUP($A142,'Annex 2 Designated EHV charges'!$D:$P,10,FALSE)=0,"",VLOOKUP($A142,'Annex 2 Designated EHV charges'!$D:$P,10,FALSE)),"")</f>
        <v/>
      </c>
      <c r="F142" s="99">
        <f>IFERROR(IF(VLOOKUP($A142,'Annex 2 Designated EHV charges'!$D:$P,11,FALSE)=0,"",VLOOKUP($A142,'Annex 2 Designated EHV charges'!$D:$P,11,FALSE)),"")</f>
        <v>1468.12</v>
      </c>
      <c r="G142" s="100">
        <f>IFERROR(IF(VLOOKUP($A142,'Annex 2 Designated EHV charges'!$D:$P,12,FALSE)=0,"",VLOOKUP($A142,'Annex 2 Designated EHV charges'!$D:$P,12,FALSE)),"")</f>
        <v>0.05</v>
      </c>
      <c r="H142" s="100">
        <f>IFERROR(IF(VLOOKUP($A142,'Annex 2 Designated EHV charges'!$D:$P,13,FALSE)=0,"",VLOOKUP($A142,'Annex 2 Designated EHV charges'!$D:$P,13,FALSE)),"")</f>
        <v>0.05</v>
      </c>
    </row>
    <row r="143" spans="1:8" x14ac:dyDescent="0.2">
      <c r="A143" s="97">
        <f t="array" ref="A143">IFERROR(INDEX('Annex 2 Designated EHV charges'!$D$11:$D$257, MATCH(0, IF(ISBLANK('Annex 2 Designated EHV charges'!$D$11:$D$257),1, COUNTIF(A$4:$A142, 'Annex 2 Designated EHV charges'!$D$11:$D$257)), 0)),"")</f>
        <v>974</v>
      </c>
      <c r="B143" s="96">
        <f>IF($A143="","",VLOOKUP($A143,'Annex 2 Designated EHV charges'!$D:$O,2,0))</f>
        <v>974</v>
      </c>
      <c r="C143" s="97">
        <f>IF($A143="","",VLOOKUP($A143,'Annex 2 Designated EHV charges'!$D:$O,3,0))</f>
        <v>2100041269821</v>
      </c>
      <c r="D143" s="96" t="str">
        <f>IF($A143="","",VLOOKUP($A143,'Annex 2 Designated EHV charges'!$D:$O,4,0))</f>
        <v>Blaenlliedi Farm WF</v>
      </c>
      <c r="E143" s="98" t="str">
        <f>IFERROR(IF(VLOOKUP($A143,'Annex 2 Designated EHV charges'!$D:$P,10,FALSE)=0,"",VLOOKUP($A143,'Annex 2 Designated EHV charges'!$D:$P,10,FALSE)),"")</f>
        <v/>
      </c>
      <c r="F143" s="99">
        <f>IFERROR(IF(VLOOKUP($A143,'Annex 2 Designated EHV charges'!$D:$P,11,FALSE)=0,"",VLOOKUP($A143,'Annex 2 Designated EHV charges'!$D:$P,11,FALSE)),"")</f>
        <v>930.51</v>
      </c>
      <c r="G143" s="100">
        <f>IFERROR(IF(VLOOKUP($A143,'Annex 2 Designated EHV charges'!$D:$P,12,FALSE)=0,"",VLOOKUP($A143,'Annex 2 Designated EHV charges'!$D:$P,12,FALSE)),"")</f>
        <v>0.05</v>
      </c>
      <c r="H143" s="100">
        <f>IFERROR(IF(VLOOKUP($A143,'Annex 2 Designated EHV charges'!$D:$P,13,FALSE)=0,"",VLOOKUP($A143,'Annex 2 Designated EHV charges'!$D:$P,13,FALSE)),"")</f>
        <v>0.05</v>
      </c>
    </row>
    <row r="144" spans="1:8" x14ac:dyDescent="0.2">
      <c r="A144" s="97">
        <f t="array" ref="A144">IFERROR(INDEX('Annex 2 Designated EHV charges'!$D$11:$D$257, MATCH(0, IF(ISBLANK('Annex 2 Designated EHV charges'!$D$11:$D$257),1, COUNTIF(A$4:$A143, 'Annex 2 Designated EHV charges'!$D$11:$D$257)), 0)),"")</f>
        <v>7159</v>
      </c>
      <c r="B144" s="96">
        <f>IF($A144="","",VLOOKUP($A144,'Annex 2 Designated EHV charges'!$D:$O,2,0))</f>
        <v>7159</v>
      </c>
      <c r="C144" s="97">
        <f>IF($A144="","",VLOOKUP($A144,'Annex 2 Designated EHV charges'!$D:$O,3,0))</f>
        <v>7159</v>
      </c>
      <c r="D144" s="96" t="str">
        <f>IF($A144="","",VLOOKUP($A144,'Annex 2 Designated EHV charges'!$D:$O,4,0))</f>
        <v>Solutia District Energy Newport</v>
      </c>
      <c r="E144" s="98" t="str">
        <f>IFERROR(IF(VLOOKUP($A144,'Annex 2 Designated EHV charges'!$D:$P,10,FALSE)=0,"",VLOOKUP($A144,'Annex 2 Designated EHV charges'!$D:$P,10,FALSE)),"")</f>
        <v/>
      </c>
      <c r="F144" s="99">
        <f>IFERROR(IF(VLOOKUP($A144,'Annex 2 Designated EHV charges'!$D:$P,11,FALSE)=0,"",VLOOKUP($A144,'Annex 2 Designated EHV charges'!$D:$P,11,FALSE)),"")</f>
        <v>276.19</v>
      </c>
      <c r="G144" s="100">
        <f>IFERROR(IF(VLOOKUP($A144,'Annex 2 Designated EHV charges'!$D:$P,12,FALSE)=0,"",VLOOKUP($A144,'Annex 2 Designated EHV charges'!$D:$P,12,FALSE)),"")</f>
        <v>0.05</v>
      </c>
      <c r="H144" s="100">
        <f>IFERROR(IF(VLOOKUP($A144,'Annex 2 Designated EHV charges'!$D:$P,13,FALSE)=0,"",VLOOKUP($A144,'Annex 2 Designated EHV charges'!$D:$P,13,FALSE)),"")</f>
        <v>0.05</v>
      </c>
    </row>
    <row r="145" spans="1:8" x14ac:dyDescent="0.2">
      <c r="A145" s="97">
        <f t="array" ref="A145">IFERROR(INDEX('Annex 2 Designated EHV charges'!$D$11:$D$257, MATCH(0, IF(ISBLANK('Annex 2 Designated EHV charges'!$D$11:$D$257),1, COUNTIF(A$4:$A144, 'Annex 2 Designated EHV charges'!$D$11:$D$257)), 0)),"")</f>
        <v>7163</v>
      </c>
      <c r="B145" s="96">
        <f>IF($A145="","",VLOOKUP($A145,'Annex 2 Designated EHV charges'!$D:$O,2,0))</f>
        <v>7163</v>
      </c>
      <c r="C145" s="97">
        <f>IF($A145="","",VLOOKUP($A145,'Annex 2 Designated EHV charges'!$D:$O,3,0))</f>
        <v>7163</v>
      </c>
      <c r="D145" s="96" t="str">
        <f>IF($A145="","",VLOOKUP($A145,'Annex 2 Designated EHV charges'!$D:$O,4,0))</f>
        <v>Aberaman Park</v>
      </c>
      <c r="E145" s="98">
        <f>IFERROR(IF(VLOOKUP($A145,'Annex 2 Designated EHV charges'!$D:$P,10,FALSE)=0,"",VLOOKUP($A145,'Annex 2 Designated EHV charges'!$D:$P,10,FALSE)),"")</f>
        <v>-7.0000000000000001E-3</v>
      </c>
      <c r="F145" s="99">
        <f>IFERROR(IF(VLOOKUP($A145,'Annex 2 Designated EHV charges'!$D:$P,11,FALSE)=0,"",VLOOKUP($A145,'Annex 2 Designated EHV charges'!$D:$P,11,FALSE)),"")</f>
        <v>956.98</v>
      </c>
      <c r="G145" s="100">
        <f>IFERROR(IF(VLOOKUP($A145,'Annex 2 Designated EHV charges'!$D:$P,12,FALSE)=0,"",VLOOKUP($A145,'Annex 2 Designated EHV charges'!$D:$P,12,FALSE)),"")</f>
        <v>0.05</v>
      </c>
      <c r="H145" s="100">
        <f>IFERROR(IF(VLOOKUP($A145,'Annex 2 Designated EHV charges'!$D:$P,13,FALSE)=0,"",VLOOKUP($A145,'Annex 2 Designated EHV charges'!$D:$P,13,FALSE)),"")</f>
        <v>0.05</v>
      </c>
    </row>
    <row r="146" spans="1:8" x14ac:dyDescent="0.2">
      <c r="A146" s="97">
        <f t="array" ref="A146">IFERROR(INDEX('Annex 2 Designated EHV charges'!$D$11:$D$257, MATCH(0, IF(ISBLANK('Annex 2 Designated EHV charges'!$D$11:$D$257),1, COUNTIF(A$4:$A145, 'Annex 2 Designated EHV charges'!$D$11:$D$257)), 0)),"")</f>
        <v>7329</v>
      </c>
      <c r="B146" s="96">
        <f>IF($A146="","",VLOOKUP($A146,'Annex 2 Designated EHV charges'!$D:$O,2,0))</f>
        <v>7329</v>
      </c>
      <c r="C146" s="97">
        <f>IF($A146="","",VLOOKUP($A146,'Annex 2 Designated EHV charges'!$D:$O,3,0))</f>
        <v>7329</v>
      </c>
      <c r="D146" s="96" t="str">
        <f>IF($A146="","",VLOOKUP($A146,'Annex 2 Designated EHV charges'!$D:$O,4,0))</f>
        <v>Dowlais II STOR CVA</v>
      </c>
      <c r="E146" s="98">
        <f>IFERROR(IF(VLOOKUP($A146,'Annex 2 Designated EHV charges'!$D:$P,10,FALSE)=0,"",VLOOKUP($A146,'Annex 2 Designated EHV charges'!$D:$P,10,FALSE)),"")</f>
        <v>-2.1999999999999999E-2</v>
      </c>
      <c r="F146" s="99">
        <f>IFERROR(IF(VLOOKUP($A146,'Annex 2 Designated EHV charges'!$D:$P,11,FALSE)=0,"",VLOOKUP($A146,'Annex 2 Designated EHV charges'!$D:$P,11,FALSE)),"")</f>
        <v>1499.15</v>
      </c>
      <c r="G146" s="100">
        <f>IFERROR(IF(VLOOKUP($A146,'Annex 2 Designated EHV charges'!$D:$P,12,FALSE)=0,"",VLOOKUP($A146,'Annex 2 Designated EHV charges'!$D:$P,12,FALSE)),"")</f>
        <v>0.05</v>
      </c>
      <c r="H146" s="100">
        <f>IFERROR(IF(VLOOKUP($A146,'Annex 2 Designated EHV charges'!$D:$P,13,FALSE)=0,"",VLOOKUP($A146,'Annex 2 Designated EHV charges'!$D:$P,13,FALSE)),"")</f>
        <v>0.05</v>
      </c>
    </row>
    <row r="147" spans="1:8" x14ac:dyDescent="0.2">
      <c r="A147" s="97">
        <f t="array" ref="A147">IFERROR(INDEX('Annex 2 Designated EHV charges'!$D$11:$D$257, MATCH(0, IF(ISBLANK('Annex 2 Designated EHV charges'!$D$11:$D$257),1, COUNTIF(A$4:$A146, 'Annex 2 Designated EHV charges'!$D$11:$D$257)), 0)),"")</f>
        <v>7347</v>
      </c>
      <c r="B147" s="96">
        <f>IF($A147="","",VLOOKUP($A147,'Annex 2 Designated EHV charges'!$D:$O,2,0))</f>
        <v>7347</v>
      </c>
      <c r="C147" s="97">
        <f>IF($A147="","",VLOOKUP($A147,'Annex 2 Designated EHV charges'!$D:$O,3,0))</f>
        <v>7347</v>
      </c>
      <c r="D147" s="96" t="str">
        <f>IF($A147="","",VLOOKUP($A147,'Annex 2 Designated EHV charges'!$D:$O,4,0))</f>
        <v>Alcoa B STOR</v>
      </c>
      <c r="E147" s="98" t="str">
        <f>IFERROR(IF(VLOOKUP($A147,'Annex 2 Designated EHV charges'!$D:$P,10,FALSE)=0,"",VLOOKUP($A147,'Annex 2 Designated EHV charges'!$D:$P,10,FALSE)),"")</f>
        <v/>
      </c>
      <c r="F147" s="99">
        <f>IFERROR(IF(VLOOKUP($A147,'Annex 2 Designated EHV charges'!$D:$P,11,FALSE)=0,"",VLOOKUP($A147,'Annex 2 Designated EHV charges'!$D:$P,11,FALSE)),"")</f>
        <v>1490.55</v>
      </c>
      <c r="G147" s="100">
        <f>IFERROR(IF(VLOOKUP($A147,'Annex 2 Designated EHV charges'!$D:$P,12,FALSE)=0,"",VLOOKUP($A147,'Annex 2 Designated EHV charges'!$D:$P,12,FALSE)),"")</f>
        <v>0.05</v>
      </c>
      <c r="H147" s="100">
        <f>IFERROR(IF(VLOOKUP($A147,'Annex 2 Designated EHV charges'!$D:$P,13,FALSE)=0,"",VLOOKUP($A147,'Annex 2 Designated EHV charges'!$D:$P,13,FALSE)),"")</f>
        <v>0.05</v>
      </c>
    </row>
    <row r="148" spans="1:8" x14ac:dyDescent="0.2">
      <c r="A148" s="97">
        <f t="array" ref="A148">IFERROR(INDEX('Annex 2 Designated EHV charges'!$D$11:$D$257, MATCH(0, IF(ISBLANK('Annex 2 Designated EHV charges'!$D$11:$D$257),1, COUNTIF(A$4:$A147, 'Annex 2 Designated EHV charges'!$D$11:$D$257)), 0)),"")</f>
        <v>7487</v>
      </c>
      <c r="B148" s="96">
        <f>IF($A148="","",VLOOKUP($A148,'Annex 2 Designated EHV charges'!$D:$O,2,0))</f>
        <v>7487</v>
      </c>
      <c r="C148" s="97">
        <f>IF($A148="","",VLOOKUP($A148,'Annex 2 Designated EHV charges'!$D:$O,3,0))</f>
        <v>7487</v>
      </c>
      <c r="D148" s="96" t="str">
        <f>IF($A148="","",VLOOKUP($A148,'Annex 2 Designated EHV charges'!$D:$O,4,0))</f>
        <v>Llandarcy STOR</v>
      </c>
      <c r="E148" s="98">
        <f>IFERROR(IF(VLOOKUP($A148,'Annex 2 Designated EHV charges'!$D:$P,10,FALSE)=0,"",VLOOKUP($A148,'Annex 2 Designated EHV charges'!$D:$P,10,FALSE)),"")</f>
        <v>-0.187</v>
      </c>
      <c r="F148" s="99">
        <f>IFERROR(IF(VLOOKUP($A148,'Annex 2 Designated EHV charges'!$D:$P,11,FALSE)=0,"",VLOOKUP($A148,'Annex 2 Designated EHV charges'!$D:$P,11,FALSE)),"")</f>
        <v>836.32</v>
      </c>
      <c r="G148" s="100">
        <f>IFERROR(IF(VLOOKUP($A148,'Annex 2 Designated EHV charges'!$D:$P,12,FALSE)=0,"",VLOOKUP($A148,'Annex 2 Designated EHV charges'!$D:$P,12,FALSE)),"")</f>
        <v>0.05</v>
      </c>
      <c r="H148" s="100">
        <f>IFERROR(IF(VLOOKUP($A148,'Annex 2 Designated EHV charges'!$D:$P,13,FALSE)=0,"",VLOOKUP($A148,'Annex 2 Designated EHV charges'!$D:$P,13,FALSE)),"")</f>
        <v>0.05</v>
      </c>
    </row>
    <row r="149" spans="1:8" x14ac:dyDescent="0.2">
      <c r="A149" s="97">
        <f t="array" ref="A149">IFERROR(INDEX('Annex 2 Designated EHV charges'!$D$11:$D$257, MATCH(0, IF(ISBLANK('Annex 2 Designated EHV charges'!$D$11:$D$257),1, COUNTIF(A$4:$A148, 'Annex 2 Designated EHV charges'!$D$11:$D$257)), 0)),"")</f>
        <v>7489</v>
      </c>
      <c r="B149" s="96">
        <f>IF($A149="","",VLOOKUP($A149,'Annex 2 Designated EHV charges'!$D:$O,2,0))</f>
        <v>7489</v>
      </c>
      <c r="C149" s="97">
        <f>IF($A149="","",VLOOKUP($A149,'Annex 2 Designated EHV charges'!$D:$O,3,0))</f>
        <v>7489</v>
      </c>
      <c r="D149" s="96" t="str">
        <f>IF($A149="","",VLOOKUP($A149,'Annex 2 Designated EHV charges'!$D:$O,4,0))</f>
        <v>Barry STOR</v>
      </c>
      <c r="E149" s="98">
        <f>IFERROR(IF(VLOOKUP($A149,'Annex 2 Designated EHV charges'!$D:$P,10,FALSE)=0,"",VLOOKUP($A149,'Annex 2 Designated EHV charges'!$D:$P,10,FALSE)),"")</f>
        <v>-0.45</v>
      </c>
      <c r="F149" s="99">
        <f>IFERROR(IF(VLOOKUP($A149,'Annex 2 Designated EHV charges'!$D:$P,11,FALSE)=0,"",VLOOKUP($A149,'Annex 2 Designated EHV charges'!$D:$P,11,FALSE)),"")</f>
        <v>597.09</v>
      </c>
      <c r="G149" s="100">
        <f>IFERROR(IF(VLOOKUP($A149,'Annex 2 Designated EHV charges'!$D:$P,12,FALSE)=0,"",VLOOKUP($A149,'Annex 2 Designated EHV charges'!$D:$P,12,FALSE)),"")</f>
        <v>0.05</v>
      </c>
      <c r="H149" s="100">
        <f>IFERROR(IF(VLOOKUP($A149,'Annex 2 Designated EHV charges'!$D:$P,13,FALSE)=0,"",VLOOKUP($A149,'Annex 2 Designated EHV charges'!$D:$P,13,FALSE)),"")</f>
        <v>0.05</v>
      </c>
    </row>
    <row r="150" spans="1:8" x14ac:dyDescent="0.2">
      <c r="A150" s="97" t="str">
        <f t="array" ref="A150">IFERROR(INDEX('Annex 2 Designated EHV charges'!$D$11:$D$257, MATCH(0, IF(ISBLANK('Annex 2 Designated EHV charges'!$D$11:$D$257),1, COUNTIF(A$4:$A149, 'Annex 2 Designated EHV charges'!$D$11:$D$257)), 0)),"")</f>
        <v>New Export 1</v>
      </c>
      <c r="B150" s="96" t="str">
        <f>IF($A150="","",VLOOKUP($A150,'Annex 2 Designated EHV charges'!$D:$O,2,0))</f>
        <v>New Export 1</v>
      </c>
      <c r="C150" s="97" t="str">
        <f>IF($A150="","",VLOOKUP($A150,'Annex 2 Designated EHV charges'!$D:$O,3,0))</f>
        <v>New Export 1</v>
      </c>
      <c r="D150" s="96" t="str">
        <f>IF($A150="","",VLOOKUP($A150,'Annex 2 Designated EHV charges'!$D:$O,4,0))</f>
        <v>Abergorki WF 33kV</v>
      </c>
      <c r="E150" s="98" t="str">
        <f>IFERROR(IF(VLOOKUP($A150,'Annex 2 Designated EHV charges'!$D:$P,10,FALSE)=0,"",VLOOKUP($A150,'Annex 2 Designated EHV charges'!$D:$P,10,FALSE)),"")</f>
        <v/>
      </c>
      <c r="F150" s="99">
        <f>IFERROR(IF(VLOOKUP($A150,'Annex 2 Designated EHV charges'!$D:$P,11,FALSE)=0,"",VLOOKUP($A150,'Annex 2 Designated EHV charges'!$D:$P,11,FALSE)),"")</f>
        <v>2959.59</v>
      </c>
      <c r="G150" s="100">
        <f>IFERROR(IF(VLOOKUP($A150,'Annex 2 Designated EHV charges'!$D:$P,12,FALSE)=0,"",VLOOKUP($A150,'Annex 2 Designated EHV charges'!$D:$P,12,FALSE)),"")</f>
        <v>0.05</v>
      </c>
      <c r="H150" s="100">
        <f>IFERROR(IF(VLOOKUP($A150,'Annex 2 Designated EHV charges'!$D:$P,13,FALSE)=0,"",VLOOKUP($A150,'Annex 2 Designated EHV charges'!$D:$P,13,FALSE)),"")</f>
        <v>0.05</v>
      </c>
    </row>
    <row r="151" spans="1:8" x14ac:dyDescent="0.2">
      <c r="A151" s="97" t="str">
        <f t="array" ref="A151">IFERROR(INDEX('Annex 2 Designated EHV charges'!$D$11:$D$257, MATCH(0, IF(ISBLANK('Annex 2 Designated EHV charges'!$D$11:$D$257),1, COUNTIF(A$4:$A150, 'Annex 2 Designated EHV charges'!$D$11:$D$257)), 0)),"")</f>
        <v>New Export 2</v>
      </c>
      <c r="B151" s="96" t="str">
        <f>IF($A151="","",VLOOKUP($A151,'Annex 2 Designated EHV charges'!$D:$O,2,0))</f>
        <v>New Export 2</v>
      </c>
      <c r="C151" s="97" t="str">
        <f>IF($A151="","",VLOOKUP($A151,'Annex 2 Designated EHV charges'!$D:$O,3,0))</f>
        <v>New Export 2</v>
      </c>
      <c r="D151" s="96" t="str">
        <f>IF($A151="","",VLOOKUP($A151,'Annex 2 Designated EHV charges'!$D:$O,4,0))</f>
        <v>Barry Solar Park</v>
      </c>
      <c r="E151" s="98" t="str">
        <f>IFERROR(IF(VLOOKUP($A151,'Annex 2 Designated EHV charges'!$D:$P,10,FALSE)=0,"",VLOOKUP($A151,'Annex 2 Designated EHV charges'!$D:$P,10,FALSE)),"")</f>
        <v/>
      </c>
      <c r="F151" s="99">
        <f>IFERROR(IF(VLOOKUP($A151,'Annex 2 Designated EHV charges'!$D:$P,11,FALSE)=0,"",VLOOKUP($A151,'Annex 2 Designated EHV charges'!$D:$P,11,FALSE)),"")</f>
        <v>1748.36</v>
      </c>
      <c r="G151" s="100">
        <f>IFERROR(IF(VLOOKUP($A151,'Annex 2 Designated EHV charges'!$D:$P,12,FALSE)=0,"",VLOOKUP($A151,'Annex 2 Designated EHV charges'!$D:$P,12,FALSE)),"")</f>
        <v>0.05</v>
      </c>
      <c r="H151" s="100">
        <f>IFERROR(IF(VLOOKUP($A151,'Annex 2 Designated EHV charges'!$D:$P,13,FALSE)=0,"",VLOOKUP($A151,'Annex 2 Designated EHV charges'!$D:$P,13,FALSE)),"")</f>
        <v>0.05</v>
      </c>
    </row>
    <row r="152" spans="1:8" x14ac:dyDescent="0.2">
      <c r="A152" s="97" t="str">
        <f t="array" ref="A152">IFERROR(INDEX('Annex 2 Designated EHV charges'!$D$11:$D$257, MATCH(0, IF(ISBLANK('Annex 2 Designated EHV charges'!$D$11:$D$257),1, COUNTIF(A$4:$A151, 'Annex 2 Designated EHV charges'!$D$11:$D$257)), 0)),"")</f>
        <v>New Export 3</v>
      </c>
      <c r="B152" s="96" t="str">
        <f>IF($A152="","",VLOOKUP($A152,'Annex 2 Designated EHV charges'!$D:$O,2,0))</f>
        <v>New Export 3</v>
      </c>
      <c r="C152" s="97" t="str">
        <f>IF($A152="","",VLOOKUP($A152,'Annex 2 Designated EHV charges'!$D:$O,3,0))</f>
        <v>New Export 3</v>
      </c>
      <c r="D152" s="96" t="str">
        <f>IF($A152="","",VLOOKUP($A152,'Annex 2 Designated EHV charges'!$D:$O,4,0))</f>
        <v>BLACKBERRY LANE 33kV</v>
      </c>
      <c r="E152" s="98" t="str">
        <f>IFERROR(IF(VLOOKUP($A152,'Annex 2 Designated EHV charges'!$D:$P,10,FALSE)=0,"",VLOOKUP($A152,'Annex 2 Designated EHV charges'!$D:$P,10,FALSE)),"")</f>
        <v/>
      </c>
      <c r="F152" s="99">
        <f>IFERROR(IF(VLOOKUP($A152,'Annex 2 Designated EHV charges'!$D:$P,11,FALSE)=0,"",VLOOKUP($A152,'Annex 2 Designated EHV charges'!$D:$P,11,FALSE)),"")</f>
        <v>3850.35</v>
      </c>
      <c r="G152" s="100">
        <f>IFERROR(IF(VLOOKUP($A152,'Annex 2 Designated EHV charges'!$D:$P,12,FALSE)=0,"",VLOOKUP($A152,'Annex 2 Designated EHV charges'!$D:$P,12,FALSE)),"")</f>
        <v>0.05</v>
      </c>
      <c r="H152" s="100">
        <f>IFERROR(IF(VLOOKUP($A152,'Annex 2 Designated EHV charges'!$D:$P,13,FALSE)=0,"",VLOOKUP($A152,'Annex 2 Designated EHV charges'!$D:$P,13,FALSE)),"")</f>
        <v>0.05</v>
      </c>
    </row>
    <row r="153" spans="1:8" x14ac:dyDescent="0.2">
      <c r="A153" s="97" t="str">
        <f t="array" ref="A153">IFERROR(INDEX('Annex 2 Designated EHV charges'!$D$11:$D$257, MATCH(0, IF(ISBLANK('Annex 2 Designated EHV charges'!$D$11:$D$257),1, COUNTIF(A$4:$A152, 'Annex 2 Designated EHV charges'!$D$11:$D$257)), 0)),"")</f>
        <v>New Export 5</v>
      </c>
      <c r="B153" s="96" t="str">
        <f>IF($A153="","",VLOOKUP($A153,'Annex 2 Designated EHV charges'!$D:$O,2,0))</f>
        <v>New Export 5</v>
      </c>
      <c r="C153" s="97" t="str">
        <f>IF($A153="","",VLOOKUP($A153,'Annex 2 Designated EHV charges'!$D:$O,3,0))</f>
        <v>New Export 5</v>
      </c>
      <c r="D153" s="96" t="str">
        <f>IF($A153="","",VLOOKUP($A153,'Annex 2 Designated EHV charges'!$D:$O,4,0))</f>
        <v>Bryntail Solar Park</v>
      </c>
      <c r="E153" s="98" t="str">
        <f>IFERROR(IF(VLOOKUP($A153,'Annex 2 Designated EHV charges'!$D:$P,10,FALSE)=0,"",VLOOKUP($A153,'Annex 2 Designated EHV charges'!$D:$P,10,FALSE)),"")</f>
        <v/>
      </c>
      <c r="F153" s="99">
        <f>IFERROR(IF(VLOOKUP($A153,'Annex 2 Designated EHV charges'!$D:$P,11,FALSE)=0,"",VLOOKUP($A153,'Annex 2 Designated EHV charges'!$D:$P,11,FALSE)),"")</f>
        <v>5569.99</v>
      </c>
      <c r="G153" s="100">
        <f>IFERROR(IF(VLOOKUP($A153,'Annex 2 Designated EHV charges'!$D:$P,12,FALSE)=0,"",VLOOKUP($A153,'Annex 2 Designated EHV charges'!$D:$P,12,FALSE)),"")</f>
        <v>0.05</v>
      </c>
      <c r="H153" s="100">
        <f>IFERROR(IF(VLOOKUP($A153,'Annex 2 Designated EHV charges'!$D:$P,13,FALSE)=0,"",VLOOKUP($A153,'Annex 2 Designated EHV charges'!$D:$P,13,FALSE)),"")</f>
        <v>0.05</v>
      </c>
    </row>
    <row r="154" spans="1:8" x14ac:dyDescent="0.2">
      <c r="A154" s="97" t="str">
        <f t="array" ref="A154">IFERROR(INDEX('Annex 2 Designated EHV charges'!$D$11:$D$257, MATCH(0, IF(ISBLANK('Annex 2 Designated EHV charges'!$D$11:$D$257),1, COUNTIF(A$4:$A153, 'Annex 2 Designated EHV charges'!$D$11:$D$257)), 0)),"")</f>
        <v>New Export 6</v>
      </c>
      <c r="B154" s="96" t="str">
        <f>IF($A154="","",VLOOKUP($A154,'Annex 2 Designated EHV charges'!$D:$O,2,0))</f>
        <v>New Export 6</v>
      </c>
      <c r="C154" s="97" t="str">
        <f>IF($A154="","",VLOOKUP($A154,'Annex 2 Designated EHV charges'!$D:$O,3,0))</f>
        <v>New Export 6</v>
      </c>
      <c r="D154" s="96" t="str">
        <f>IF($A154="","",VLOOKUP($A154,'Annex 2 Designated EHV charges'!$D:$O,4,0))</f>
        <v>Brynwell Farm</v>
      </c>
      <c r="E154" s="98" t="str">
        <f>IFERROR(IF(VLOOKUP($A154,'Annex 2 Designated EHV charges'!$D:$P,10,FALSE)=0,"",VLOOKUP($A154,'Annex 2 Designated EHV charges'!$D:$P,10,FALSE)),"")</f>
        <v/>
      </c>
      <c r="F154" s="99">
        <f>IFERROR(IF(VLOOKUP($A154,'Annex 2 Designated EHV charges'!$D:$P,11,FALSE)=0,"",VLOOKUP($A154,'Annex 2 Designated EHV charges'!$D:$P,11,FALSE)),"")</f>
        <v>5766.41</v>
      </c>
      <c r="G154" s="100">
        <f>IFERROR(IF(VLOOKUP($A154,'Annex 2 Designated EHV charges'!$D:$P,12,FALSE)=0,"",VLOOKUP($A154,'Annex 2 Designated EHV charges'!$D:$P,12,FALSE)),"")</f>
        <v>0.05</v>
      </c>
      <c r="H154" s="100">
        <f>IFERROR(IF(VLOOKUP($A154,'Annex 2 Designated EHV charges'!$D:$P,13,FALSE)=0,"",VLOOKUP($A154,'Annex 2 Designated EHV charges'!$D:$P,13,FALSE)),"")</f>
        <v>0.05</v>
      </c>
    </row>
    <row r="155" spans="1:8" x14ac:dyDescent="0.2">
      <c r="A155" s="97" t="str">
        <f t="array" ref="A155">IFERROR(INDEX('Annex 2 Designated EHV charges'!$D$11:$D$257, MATCH(0, IF(ISBLANK('Annex 2 Designated EHV charges'!$D$11:$D$257),1, COUNTIF(A$4:$A154, 'Annex 2 Designated EHV charges'!$D$11:$D$257)), 0)),"")</f>
        <v>New Export 7</v>
      </c>
      <c r="B155" s="96" t="str">
        <f>IF($A155="","",VLOOKUP($A155,'Annex 2 Designated EHV charges'!$D:$O,2,0))</f>
        <v>New Export 7</v>
      </c>
      <c r="C155" s="97" t="str">
        <f>IF($A155="","",VLOOKUP($A155,'Annex 2 Designated EHV charges'!$D:$O,3,0))</f>
        <v>New Export 7</v>
      </c>
      <c r="D155" s="96" t="str">
        <f>IF($A155="","",VLOOKUP($A155,'Annex 2 Designated EHV charges'!$D:$O,4,0))</f>
        <v>Caenewydd 132kV PV &amp; BESS</v>
      </c>
      <c r="E155" s="98" t="str">
        <f>IFERROR(IF(VLOOKUP($A155,'Annex 2 Designated EHV charges'!$D:$P,10,FALSE)=0,"",VLOOKUP($A155,'Annex 2 Designated EHV charges'!$D:$P,10,FALSE)),"")</f>
        <v/>
      </c>
      <c r="F155" s="99">
        <f>IFERROR(IF(VLOOKUP($A155,'Annex 2 Designated EHV charges'!$D:$P,11,FALSE)=0,"",VLOOKUP($A155,'Annex 2 Designated EHV charges'!$D:$P,11,FALSE)),"")</f>
        <v>2910.97</v>
      </c>
      <c r="G155" s="100">
        <f>IFERROR(IF(VLOOKUP($A155,'Annex 2 Designated EHV charges'!$D:$P,12,FALSE)=0,"",VLOOKUP($A155,'Annex 2 Designated EHV charges'!$D:$P,12,FALSE)),"")</f>
        <v>0.05</v>
      </c>
      <c r="H155" s="100">
        <f>IFERROR(IF(VLOOKUP($A155,'Annex 2 Designated EHV charges'!$D:$P,13,FALSE)=0,"",VLOOKUP($A155,'Annex 2 Designated EHV charges'!$D:$P,13,FALSE)),"")</f>
        <v>0.05</v>
      </c>
    </row>
    <row r="156" spans="1:8" x14ac:dyDescent="0.2">
      <c r="A156" s="97" t="str">
        <f t="array" ref="A156">IFERROR(INDEX('Annex 2 Designated EHV charges'!$D$11:$D$257, MATCH(0, IF(ISBLANK('Annex 2 Designated EHV charges'!$D$11:$D$257),1, COUNTIF(A$4:$A155, 'Annex 2 Designated EHV charges'!$D$11:$D$257)), 0)),"")</f>
        <v>New Export 12</v>
      </c>
      <c r="B156" s="96" t="str">
        <f>IF($A156="","",VLOOKUP($A156,'Annex 2 Designated EHV charges'!$D:$O,2,0))</f>
        <v>New Export 12</v>
      </c>
      <c r="C156" s="97" t="str">
        <f>IF($A156="","",VLOOKUP($A156,'Annex 2 Designated EHV charges'!$D:$O,3,0))</f>
        <v>New Export 12</v>
      </c>
      <c r="D156" s="96" t="str">
        <f>IF($A156="","",VLOOKUP($A156,'Annex 2 Designated EHV charges'!$D:$O,4,0))</f>
        <v>Coed Ely Solar Farm</v>
      </c>
      <c r="E156" s="98" t="str">
        <f>IFERROR(IF(VLOOKUP($A156,'Annex 2 Designated EHV charges'!$D:$P,10,FALSE)=0,"",VLOOKUP($A156,'Annex 2 Designated EHV charges'!$D:$P,10,FALSE)),"")</f>
        <v/>
      </c>
      <c r="F156" s="99">
        <f>IFERROR(IF(VLOOKUP($A156,'Annex 2 Designated EHV charges'!$D:$P,11,FALSE)=0,"",VLOOKUP($A156,'Annex 2 Designated EHV charges'!$D:$P,11,FALSE)),"")</f>
        <v>606.08000000000004</v>
      </c>
      <c r="G156" s="100">
        <f>IFERROR(IF(VLOOKUP($A156,'Annex 2 Designated EHV charges'!$D:$P,12,FALSE)=0,"",VLOOKUP($A156,'Annex 2 Designated EHV charges'!$D:$P,12,FALSE)),"")</f>
        <v>0.05</v>
      </c>
      <c r="H156" s="100">
        <f>IFERROR(IF(VLOOKUP($A156,'Annex 2 Designated EHV charges'!$D:$P,13,FALSE)=0,"",VLOOKUP($A156,'Annex 2 Designated EHV charges'!$D:$P,13,FALSE)),"")</f>
        <v>0.05</v>
      </c>
    </row>
    <row r="157" spans="1:8" x14ac:dyDescent="0.2">
      <c r="A157" s="97" t="str">
        <f t="array" ref="A157">IFERROR(INDEX('Annex 2 Designated EHV charges'!$D$11:$D$257, MATCH(0, IF(ISBLANK('Annex 2 Designated EHV charges'!$D$11:$D$257),1, COUNTIF(A$4:$A156, 'Annex 2 Designated EHV charges'!$D$11:$D$257)), 0)),"")</f>
        <v>New Export 13</v>
      </c>
      <c r="B157" s="96" t="str">
        <f>IF($A157="","",VLOOKUP($A157,'Annex 2 Designated EHV charges'!$D:$O,2,0))</f>
        <v>New Export 13</v>
      </c>
      <c r="C157" s="97" t="str">
        <f>IF($A157="","",VLOOKUP($A157,'Annex 2 Designated EHV charges'!$D:$O,3,0))</f>
        <v>New Export 13</v>
      </c>
      <c r="D157" s="96" t="str">
        <f>IF($A157="","",VLOOKUP($A157,'Annex 2 Designated EHV charges'!$D:$O,4,0))</f>
        <v>Coity Road</v>
      </c>
      <c r="E157" s="98">
        <f>IFERROR(IF(VLOOKUP($A157,'Annex 2 Designated EHV charges'!$D:$P,10,FALSE)=0,"",VLOOKUP($A157,'Annex 2 Designated EHV charges'!$D:$P,10,FALSE)),"")</f>
        <v>-0.23100000000000001</v>
      </c>
      <c r="F157" s="99">
        <f>IFERROR(IF(VLOOKUP($A157,'Annex 2 Designated EHV charges'!$D:$P,11,FALSE)=0,"",VLOOKUP($A157,'Annex 2 Designated EHV charges'!$D:$P,11,FALSE)),"")</f>
        <v>542.66</v>
      </c>
      <c r="G157" s="100">
        <f>IFERROR(IF(VLOOKUP($A157,'Annex 2 Designated EHV charges'!$D:$P,12,FALSE)=0,"",VLOOKUP($A157,'Annex 2 Designated EHV charges'!$D:$P,12,FALSE)),"")</f>
        <v>0.05</v>
      </c>
      <c r="H157" s="100">
        <f>IFERROR(IF(VLOOKUP($A157,'Annex 2 Designated EHV charges'!$D:$P,13,FALSE)=0,"",VLOOKUP($A157,'Annex 2 Designated EHV charges'!$D:$P,13,FALSE)),"")</f>
        <v>0.05</v>
      </c>
    </row>
    <row r="158" spans="1:8" x14ac:dyDescent="0.2">
      <c r="A158" s="97" t="str">
        <f t="array" ref="A158">IFERROR(INDEX('Annex 2 Designated EHV charges'!$D$11:$D$257, MATCH(0, IF(ISBLANK('Annex 2 Designated EHV charges'!$D$11:$D$257),1, COUNTIF(A$4:$A157, 'Annex 2 Designated EHV charges'!$D$11:$D$257)), 0)),"")</f>
        <v>New Export 14</v>
      </c>
      <c r="B158" s="96" t="str">
        <f>IF($A158="","",VLOOKUP($A158,'Annex 2 Designated EHV charges'!$D:$O,2,0))</f>
        <v>New Export 14</v>
      </c>
      <c r="C158" s="97" t="str">
        <f>IF($A158="","",VLOOKUP($A158,'Annex 2 Designated EHV charges'!$D:$O,3,0))</f>
        <v>New Export 14</v>
      </c>
      <c r="D158" s="96" t="str">
        <f>IF($A158="","",VLOOKUP($A158,'Annex 2 Designated EHV charges'!$D:$O,4,0))</f>
        <v>Craig Y Perchych Solar Park</v>
      </c>
      <c r="E158" s="98" t="str">
        <f>IFERROR(IF(VLOOKUP($A158,'Annex 2 Designated EHV charges'!$D:$P,10,FALSE)=0,"",VLOOKUP($A158,'Annex 2 Designated EHV charges'!$D:$P,10,FALSE)),"")</f>
        <v/>
      </c>
      <c r="F158" s="99">
        <f>IFERROR(IF(VLOOKUP($A158,'Annex 2 Designated EHV charges'!$D:$P,11,FALSE)=0,"",VLOOKUP($A158,'Annex 2 Designated EHV charges'!$D:$P,11,FALSE)),"")</f>
        <v>2670.04</v>
      </c>
      <c r="G158" s="100">
        <f>IFERROR(IF(VLOOKUP($A158,'Annex 2 Designated EHV charges'!$D:$P,12,FALSE)=0,"",VLOOKUP($A158,'Annex 2 Designated EHV charges'!$D:$P,12,FALSE)),"")</f>
        <v>0.05</v>
      </c>
      <c r="H158" s="100">
        <f>IFERROR(IF(VLOOKUP($A158,'Annex 2 Designated EHV charges'!$D:$P,13,FALSE)=0,"",VLOOKUP($A158,'Annex 2 Designated EHV charges'!$D:$P,13,FALSE)),"")</f>
        <v>0.05</v>
      </c>
    </row>
    <row r="159" spans="1:8" x14ac:dyDescent="0.2">
      <c r="A159" s="97" t="str">
        <f t="array" ref="A159">IFERROR(INDEX('Annex 2 Designated EHV charges'!$D$11:$D$257, MATCH(0, IF(ISBLANK('Annex 2 Designated EHV charges'!$D$11:$D$257),1, COUNTIF(A$4:$A158, 'Annex 2 Designated EHV charges'!$D$11:$D$257)), 0)),"")</f>
        <v>New Export 15</v>
      </c>
      <c r="B159" s="96" t="str">
        <f>IF($A159="","",VLOOKUP($A159,'Annex 2 Designated EHV charges'!$D:$O,2,0))</f>
        <v>New Export 15</v>
      </c>
      <c r="C159" s="97" t="str">
        <f>IF($A159="","",VLOOKUP($A159,'Annex 2 Designated EHV charges'!$D:$O,3,0))</f>
        <v>New Export 15</v>
      </c>
      <c r="D159" s="96" t="str">
        <f>IF($A159="","",VLOOKUP($A159,'Annex 2 Designated EHV charges'!$D:$O,4,0))</f>
        <v>Cwm Ifor 33kV PV</v>
      </c>
      <c r="E159" s="98" t="str">
        <f>IFERROR(IF(VLOOKUP($A159,'Annex 2 Designated EHV charges'!$D:$P,10,FALSE)=0,"",VLOOKUP($A159,'Annex 2 Designated EHV charges'!$D:$P,10,FALSE)),"")</f>
        <v/>
      </c>
      <c r="F159" s="99">
        <f>IFERROR(IF(VLOOKUP($A159,'Annex 2 Designated EHV charges'!$D:$P,11,FALSE)=0,"",VLOOKUP($A159,'Annex 2 Designated EHV charges'!$D:$P,11,FALSE)),"")</f>
        <v>861.86</v>
      </c>
      <c r="G159" s="100">
        <f>IFERROR(IF(VLOOKUP($A159,'Annex 2 Designated EHV charges'!$D:$P,12,FALSE)=0,"",VLOOKUP($A159,'Annex 2 Designated EHV charges'!$D:$P,12,FALSE)),"")</f>
        <v>0.05</v>
      </c>
      <c r="H159" s="100">
        <f>IFERROR(IF(VLOOKUP($A159,'Annex 2 Designated EHV charges'!$D:$P,13,FALSE)=0,"",VLOOKUP($A159,'Annex 2 Designated EHV charges'!$D:$P,13,FALSE)),"")</f>
        <v>0.05</v>
      </c>
    </row>
    <row r="160" spans="1:8" x14ac:dyDescent="0.2">
      <c r="A160" s="97" t="str">
        <f t="array" ref="A160">IFERROR(INDEX('Annex 2 Designated EHV charges'!$D$11:$D$257, MATCH(0, IF(ISBLANK('Annex 2 Designated EHV charges'!$D$11:$D$257),1, COUNTIF(A$4:$A159, 'Annex 2 Designated EHV charges'!$D$11:$D$257)), 0)),"")</f>
        <v>New Export 16</v>
      </c>
      <c r="B160" s="96" t="str">
        <f>IF($A160="","",VLOOKUP($A160,'Annex 2 Designated EHV charges'!$D:$O,2,0))</f>
        <v>New Export 16</v>
      </c>
      <c r="C160" s="97" t="str">
        <f>IF($A160="","",VLOOKUP($A160,'Annex 2 Designated EHV charges'!$D:$O,3,0))</f>
        <v>New Export 16</v>
      </c>
      <c r="D160" s="96" t="str">
        <f>IF($A160="","",VLOOKUP($A160,'Annex 2 Designated EHV charges'!$D:$O,4,0))</f>
        <v>ENVIROPARKS 33kV GEN</v>
      </c>
      <c r="E160" s="98">
        <f>IFERROR(IF(VLOOKUP($A160,'Annex 2 Designated EHV charges'!$D:$P,10,FALSE)=0,"",VLOOKUP($A160,'Annex 2 Designated EHV charges'!$D:$P,10,FALSE)),"")</f>
        <v>-1.9E-2</v>
      </c>
      <c r="F160" s="99">
        <f>IFERROR(IF(VLOOKUP($A160,'Annex 2 Designated EHV charges'!$D:$P,11,FALSE)=0,"",VLOOKUP($A160,'Annex 2 Designated EHV charges'!$D:$P,11,FALSE)),"")</f>
        <v>2061.63</v>
      </c>
      <c r="G160" s="100">
        <f>IFERROR(IF(VLOOKUP($A160,'Annex 2 Designated EHV charges'!$D:$P,12,FALSE)=0,"",VLOOKUP($A160,'Annex 2 Designated EHV charges'!$D:$P,12,FALSE)),"")</f>
        <v>0.05</v>
      </c>
      <c r="H160" s="100">
        <f>IFERROR(IF(VLOOKUP($A160,'Annex 2 Designated EHV charges'!$D:$P,13,FALSE)=0,"",VLOOKUP($A160,'Annex 2 Designated EHV charges'!$D:$P,13,FALSE)),"")</f>
        <v>0.05</v>
      </c>
    </row>
    <row r="161" spans="1:8" x14ac:dyDescent="0.2">
      <c r="A161" s="97" t="str">
        <f t="array" ref="A161">IFERROR(INDEX('Annex 2 Designated EHV charges'!$D$11:$D$257, MATCH(0, IF(ISBLANK('Annex 2 Designated EHV charges'!$D$11:$D$257),1, COUNTIF(A$4:$A160, 'Annex 2 Designated EHV charges'!$D$11:$D$257)), 0)),"")</f>
        <v>New Export 17</v>
      </c>
      <c r="B161" s="96" t="str">
        <f>IF($A161="","",VLOOKUP($A161,'Annex 2 Designated EHV charges'!$D:$O,2,0))</f>
        <v>New Export 17</v>
      </c>
      <c r="C161" s="97" t="str">
        <f>IF($A161="","",VLOOKUP($A161,'Annex 2 Designated EHV charges'!$D:$O,3,0))</f>
        <v>New Export 17</v>
      </c>
      <c r="D161" s="96" t="str">
        <f>IF($A161="","",VLOOKUP($A161,'Annex 2 Designated EHV charges'!$D:$O,4,0))</f>
        <v>Fonmon Solar Farm</v>
      </c>
      <c r="E161" s="98" t="str">
        <f>IFERROR(IF(VLOOKUP($A161,'Annex 2 Designated EHV charges'!$D:$P,10,FALSE)=0,"",VLOOKUP($A161,'Annex 2 Designated EHV charges'!$D:$P,10,FALSE)),"")</f>
        <v/>
      </c>
      <c r="F161" s="99">
        <f>IFERROR(IF(VLOOKUP($A161,'Annex 2 Designated EHV charges'!$D:$P,11,FALSE)=0,"",VLOOKUP($A161,'Annex 2 Designated EHV charges'!$D:$P,11,FALSE)),"")</f>
        <v>2678.63</v>
      </c>
      <c r="G161" s="100">
        <f>IFERROR(IF(VLOOKUP($A161,'Annex 2 Designated EHV charges'!$D:$P,12,FALSE)=0,"",VLOOKUP($A161,'Annex 2 Designated EHV charges'!$D:$P,12,FALSE)),"")</f>
        <v>0.05</v>
      </c>
      <c r="H161" s="100">
        <f>IFERROR(IF(VLOOKUP($A161,'Annex 2 Designated EHV charges'!$D:$P,13,FALSE)=0,"",VLOOKUP($A161,'Annex 2 Designated EHV charges'!$D:$P,13,FALSE)),"")</f>
        <v>0.05</v>
      </c>
    </row>
    <row r="162" spans="1:8" x14ac:dyDescent="0.2">
      <c r="A162" s="97" t="str">
        <f t="array" ref="A162">IFERROR(INDEX('Annex 2 Designated EHV charges'!$D$11:$D$257, MATCH(0, IF(ISBLANK('Annex 2 Designated EHV charges'!$D$11:$D$257),1, COUNTIF(A$4:$A161, 'Annex 2 Designated EHV charges'!$D$11:$D$257)), 0)),"")</f>
        <v>New Export 18</v>
      </c>
      <c r="B162" s="96" t="str">
        <f>IF($A162="","",VLOOKUP($A162,'Annex 2 Designated EHV charges'!$D:$O,2,0))</f>
        <v>New Export 18</v>
      </c>
      <c r="C162" s="97" t="str">
        <f>IF($A162="","",VLOOKUP($A162,'Annex 2 Designated EHV charges'!$D:$O,3,0))</f>
        <v>New Export 18</v>
      </c>
      <c r="D162" s="96" t="str">
        <f>IF($A162="","",VLOOKUP($A162,'Annex 2 Designated EHV charges'!$D:$O,4,0))</f>
        <v>Great House Farm</v>
      </c>
      <c r="E162" s="98" t="str">
        <f>IFERROR(IF(VLOOKUP($A162,'Annex 2 Designated EHV charges'!$D:$P,10,FALSE)=0,"",VLOOKUP($A162,'Annex 2 Designated EHV charges'!$D:$P,10,FALSE)),"")</f>
        <v/>
      </c>
      <c r="F162" s="99">
        <f>IFERROR(IF(VLOOKUP($A162,'Annex 2 Designated EHV charges'!$D:$P,11,FALSE)=0,"",VLOOKUP($A162,'Annex 2 Designated EHV charges'!$D:$P,11,FALSE)),"")</f>
        <v>1364.76</v>
      </c>
      <c r="G162" s="100">
        <f>IFERROR(IF(VLOOKUP($A162,'Annex 2 Designated EHV charges'!$D:$P,12,FALSE)=0,"",VLOOKUP($A162,'Annex 2 Designated EHV charges'!$D:$P,12,FALSE)),"")</f>
        <v>0.05</v>
      </c>
      <c r="H162" s="100">
        <f>IFERROR(IF(VLOOKUP($A162,'Annex 2 Designated EHV charges'!$D:$P,13,FALSE)=0,"",VLOOKUP($A162,'Annex 2 Designated EHV charges'!$D:$P,13,FALSE)),"")</f>
        <v>0.05</v>
      </c>
    </row>
    <row r="163" spans="1:8" x14ac:dyDescent="0.2">
      <c r="A163" s="97" t="str">
        <f t="array" ref="A163">IFERROR(INDEX('Annex 2 Designated EHV charges'!$D$11:$D$257, MATCH(0, IF(ISBLANK('Annex 2 Designated EHV charges'!$D$11:$D$257),1, COUNTIF(A$4:$A162, 'Annex 2 Designated EHV charges'!$D$11:$D$257)), 0)),"")</f>
        <v>New Export 19</v>
      </c>
      <c r="B163" s="96" t="str">
        <f>IF($A163="","",VLOOKUP($A163,'Annex 2 Designated EHV charges'!$D:$O,2,0))</f>
        <v>New Export 19</v>
      </c>
      <c r="C163" s="97" t="str">
        <f>IF($A163="","",VLOOKUP($A163,'Annex 2 Designated EHV charges'!$D:$O,3,0))</f>
        <v>New Export 19</v>
      </c>
      <c r="D163" s="96" t="str">
        <f>IF($A163="","",VLOOKUP($A163,'Annex 2 Designated EHV charges'!$D:$O,4,0))</f>
        <v>Gwenlais Solar Farm</v>
      </c>
      <c r="E163" s="98" t="str">
        <f>IFERROR(IF(VLOOKUP($A163,'Annex 2 Designated EHV charges'!$D:$P,10,FALSE)=0,"",VLOOKUP($A163,'Annex 2 Designated EHV charges'!$D:$P,10,FALSE)),"")</f>
        <v/>
      </c>
      <c r="F163" s="99">
        <f>IFERROR(IF(VLOOKUP($A163,'Annex 2 Designated EHV charges'!$D:$P,11,FALSE)=0,"",VLOOKUP($A163,'Annex 2 Designated EHV charges'!$D:$P,11,FALSE)),"")</f>
        <v>608.28</v>
      </c>
      <c r="G163" s="100">
        <f>IFERROR(IF(VLOOKUP($A163,'Annex 2 Designated EHV charges'!$D:$P,12,FALSE)=0,"",VLOOKUP($A163,'Annex 2 Designated EHV charges'!$D:$P,12,FALSE)),"")</f>
        <v>0.05</v>
      </c>
      <c r="H163" s="100">
        <f>IFERROR(IF(VLOOKUP($A163,'Annex 2 Designated EHV charges'!$D:$P,13,FALSE)=0,"",VLOOKUP($A163,'Annex 2 Designated EHV charges'!$D:$P,13,FALSE)),"")</f>
        <v>0.05</v>
      </c>
    </row>
    <row r="164" spans="1:8" x14ac:dyDescent="0.2">
      <c r="A164" s="97" t="str">
        <f t="array" ref="A164">IFERROR(INDEX('Annex 2 Designated EHV charges'!$D$11:$D$257, MATCH(0, IF(ISBLANK('Annex 2 Designated EHV charges'!$D$11:$D$257),1, COUNTIF(A$4:$A163, 'Annex 2 Designated EHV charges'!$D$11:$D$257)), 0)),"")</f>
        <v>New Export 20</v>
      </c>
      <c r="B164" s="96" t="str">
        <f>IF($A164="","",VLOOKUP($A164,'Annex 2 Designated EHV charges'!$D:$O,2,0))</f>
        <v>New Export 20</v>
      </c>
      <c r="C164" s="97" t="str">
        <f>IF($A164="","",VLOOKUP($A164,'Annex 2 Designated EHV charges'!$D:$O,3,0))</f>
        <v>New Export 20</v>
      </c>
      <c r="D164" s="96" t="str">
        <f>IF($A164="","",VLOOKUP($A164,'Annex 2 Designated EHV charges'!$D:$O,4,0))</f>
        <v>Hawse Farm 132kV PV</v>
      </c>
      <c r="E164" s="98" t="str">
        <f>IFERROR(IF(VLOOKUP($A164,'Annex 2 Designated EHV charges'!$D:$P,10,FALSE)=0,"",VLOOKUP($A164,'Annex 2 Designated EHV charges'!$D:$P,10,FALSE)),"")</f>
        <v/>
      </c>
      <c r="F164" s="99">
        <f>IFERROR(IF(VLOOKUP($A164,'Annex 2 Designated EHV charges'!$D:$P,11,FALSE)=0,"",VLOOKUP($A164,'Annex 2 Designated EHV charges'!$D:$P,11,FALSE)),"")</f>
        <v>1329.93</v>
      </c>
      <c r="G164" s="100">
        <f>IFERROR(IF(VLOOKUP($A164,'Annex 2 Designated EHV charges'!$D:$P,12,FALSE)=0,"",VLOOKUP($A164,'Annex 2 Designated EHV charges'!$D:$P,12,FALSE)),"")</f>
        <v>0.05</v>
      </c>
      <c r="H164" s="100">
        <f>IFERROR(IF(VLOOKUP($A164,'Annex 2 Designated EHV charges'!$D:$P,13,FALSE)=0,"",VLOOKUP($A164,'Annex 2 Designated EHV charges'!$D:$P,13,FALSE)),"")</f>
        <v>0.05</v>
      </c>
    </row>
    <row r="165" spans="1:8" x14ac:dyDescent="0.2">
      <c r="A165" s="97" t="str">
        <f t="array" ref="A165">IFERROR(INDEX('Annex 2 Designated EHV charges'!$D$11:$D$257, MATCH(0, IF(ISBLANK('Annex 2 Designated EHV charges'!$D$11:$D$257),1, COUNTIF(A$4:$A164, 'Annex 2 Designated EHV charges'!$D$11:$D$257)), 0)),"")</f>
        <v>New Export 21</v>
      </c>
      <c r="B165" s="96" t="str">
        <f>IF($A165="","",VLOOKUP($A165,'Annex 2 Designated EHV charges'!$D:$O,2,0))</f>
        <v>New Export 21</v>
      </c>
      <c r="C165" s="97" t="str">
        <f>IF($A165="","",VLOOKUP($A165,'Annex 2 Designated EHV charges'!$D:$O,3,0))</f>
        <v>New Export 21</v>
      </c>
      <c r="D165" s="96" t="str">
        <f>IF($A165="","",VLOOKUP($A165,'Annex 2 Designated EHV charges'!$D:$O,4,0))</f>
        <v>Heol Aur BESS</v>
      </c>
      <c r="E165" s="98">
        <f>IFERROR(IF(VLOOKUP($A165,'Annex 2 Designated EHV charges'!$D:$P,10,FALSE)=0,"",VLOOKUP($A165,'Annex 2 Designated EHV charges'!$D:$P,10,FALSE)),"")</f>
        <v>-2.0230000000000001</v>
      </c>
      <c r="F165" s="99">
        <f>IFERROR(IF(VLOOKUP($A165,'Annex 2 Designated EHV charges'!$D:$P,11,FALSE)=0,"",VLOOKUP($A165,'Annex 2 Designated EHV charges'!$D:$P,11,FALSE)),"")</f>
        <v>3105.26</v>
      </c>
      <c r="G165" s="100">
        <f>IFERROR(IF(VLOOKUP($A165,'Annex 2 Designated EHV charges'!$D:$P,12,FALSE)=0,"",VLOOKUP($A165,'Annex 2 Designated EHV charges'!$D:$P,12,FALSE)),"")</f>
        <v>0.05</v>
      </c>
      <c r="H165" s="100">
        <f>IFERROR(IF(VLOOKUP($A165,'Annex 2 Designated EHV charges'!$D:$P,13,FALSE)=0,"",VLOOKUP($A165,'Annex 2 Designated EHV charges'!$D:$P,13,FALSE)),"")</f>
        <v>0.05</v>
      </c>
    </row>
    <row r="166" spans="1:8" x14ac:dyDescent="0.2">
      <c r="A166" s="97" t="str">
        <f t="array" ref="A166">IFERROR(INDEX('Annex 2 Designated EHV charges'!$D$11:$D$257, MATCH(0, IF(ISBLANK('Annex 2 Designated EHV charges'!$D$11:$D$257),1, COUNTIF(A$4:$A165, 'Annex 2 Designated EHV charges'!$D$11:$D$257)), 0)),"")</f>
        <v>New Export 22</v>
      </c>
      <c r="B166" s="96" t="str">
        <f>IF($A166="","",VLOOKUP($A166,'Annex 2 Designated EHV charges'!$D:$O,2,0))</f>
        <v>New Export 22</v>
      </c>
      <c r="C166" s="97" t="str">
        <f>IF($A166="","",VLOOKUP($A166,'Annex 2 Designated EHV charges'!$D:$O,3,0))</f>
        <v>New Export 22</v>
      </c>
      <c r="D166" s="96" t="str">
        <f>IF($A166="","",VLOOKUP($A166,'Annex 2 Designated EHV charges'!$D:$O,4,0))</f>
        <v>Ipswich Road</v>
      </c>
      <c r="E166" s="98" t="str">
        <f>IFERROR(IF(VLOOKUP($A166,'Annex 2 Designated EHV charges'!$D:$P,10,FALSE)=0,"",VLOOKUP($A166,'Annex 2 Designated EHV charges'!$D:$P,10,FALSE)),"")</f>
        <v/>
      </c>
      <c r="F166" s="99">
        <f>IFERROR(IF(VLOOKUP($A166,'Annex 2 Designated EHV charges'!$D:$P,11,FALSE)=0,"",VLOOKUP($A166,'Annex 2 Designated EHV charges'!$D:$P,11,FALSE)),"")</f>
        <v>4041.33</v>
      </c>
      <c r="G166" s="100">
        <f>IFERROR(IF(VLOOKUP($A166,'Annex 2 Designated EHV charges'!$D:$P,12,FALSE)=0,"",VLOOKUP($A166,'Annex 2 Designated EHV charges'!$D:$P,12,FALSE)),"")</f>
        <v>0.05</v>
      </c>
      <c r="H166" s="100">
        <f>IFERROR(IF(VLOOKUP($A166,'Annex 2 Designated EHV charges'!$D:$P,13,FALSE)=0,"",VLOOKUP($A166,'Annex 2 Designated EHV charges'!$D:$P,13,FALSE)),"")</f>
        <v>0.05</v>
      </c>
    </row>
    <row r="167" spans="1:8" x14ac:dyDescent="0.2">
      <c r="A167" s="97" t="str">
        <f t="array" ref="A167">IFERROR(INDEX('Annex 2 Designated EHV charges'!$D$11:$D$257, MATCH(0, IF(ISBLANK('Annex 2 Designated EHV charges'!$D$11:$D$257),1, COUNTIF(A$4:$A166, 'Annex 2 Designated EHV charges'!$D$11:$D$257)), 0)),"")</f>
        <v>New Export 23</v>
      </c>
      <c r="B167" s="96" t="str">
        <f>IF($A167="","",VLOOKUP($A167,'Annex 2 Designated EHV charges'!$D:$O,2,0))</f>
        <v>New Export 23</v>
      </c>
      <c r="C167" s="97" t="str">
        <f>IF($A167="","",VLOOKUP($A167,'Annex 2 Designated EHV charges'!$D:$O,3,0))</f>
        <v>New Export 23</v>
      </c>
      <c r="D167" s="96" t="str">
        <f>IF($A167="","",VLOOKUP($A167,'Annex 2 Designated EHV charges'!$D:$O,4,0))</f>
        <v>Llanwensan Fawr BESS</v>
      </c>
      <c r="E167" s="98" t="str">
        <f>IFERROR(IF(VLOOKUP($A167,'Annex 2 Designated EHV charges'!$D:$P,10,FALSE)=0,"",VLOOKUP($A167,'Annex 2 Designated EHV charges'!$D:$P,10,FALSE)),"")</f>
        <v/>
      </c>
      <c r="F167" s="99">
        <f>IFERROR(IF(VLOOKUP($A167,'Annex 2 Designated EHV charges'!$D:$P,11,FALSE)=0,"",VLOOKUP($A167,'Annex 2 Designated EHV charges'!$D:$P,11,FALSE)),"")</f>
        <v>666.18</v>
      </c>
      <c r="G167" s="100">
        <f>IFERROR(IF(VLOOKUP($A167,'Annex 2 Designated EHV charges'!$D:$P,12,FALSE)=0,"",VLOOKUP($A167,'Annex 2 Designated EHV charges'!$D:$P,12,FALSE)),"")</f>
        <v>0.05</v>
      </c>
      <c r="H167" s="100">
        <f>IFERROR(IF(VLOOKUP($A167,'Annex 2 Designated EHV charges'!$D:$P,13,FALSE)=0,"",VLOOKUP($A167,'Annex 2 Designated EHV charges'!$D:$P,13,FALSE)),"")</f>
        <v>0.05</v>
      </c>
    </row>
    <row r="168" spans="1:8" x14ac:dyDescent="0.2">
      <c r="A168" s="97" t="str">
        <f t="array" ref="A168">IFERROR(INDEX('Annex 2 Designated EHV charges'!$D$11:$D$257, MATCH(0, IF(ISBLANK('Annex 2 Designated EHV charges'!$D$11:$D$257),1, COUNTIF(A$4:$A167, 'Annex 2 Designated EHV charges'!$D$11:$D$257)), 0)),"")</f>
        <v>New Export 24</v>
      </c>
      <c r="B168" s="96" t="str">
        <f>IF($A168="","",VLOOKUP($A168,'Annex 2 Designated EHV charges'!$D:$O,2,0))</f>
        <v>New Export 24</v>
      </c>
      <c r="C168" s="97" t="str">
        <f>IF($A168="","",VLOOKUP($A168,'Annex 2 Designated EHV charges'!$D:$O,3,0))</f>
        <v>New Export 24</v>
      </c>
      <c r="D168" s="96" t="str">
        <f>IF($A168="","",VLOOKUP($A168,'Annex 2 Designated EHV charges'!$D:$O,4,0))</f>
        <v>Longlands Solar Park 33kV PV</v>
      </c>
      <c r="E168" s="98" t="str">
        <f>IFERROR(IF(VLOOKUP($A168,'Annex 2 Designated EHV charges'!$D:$P,10,FALSE)=0,"",VLOOKUP($A168,'Annex 2 Designated EHV charges'!$D:$P,10,FALSE)),"")</f>
        <v/>
      </c>
      <c r="F168" s="99">
        <f>IFERROR(IF(VLOOKUP($A168,'Annex 2 Designated EHV charges'!$D:$P,11,FALSE)=0,"",VLOOKUP($A168,'Annex 2 Designated EHV charges'!$D:$P,11,FALSE)),"")</f>
        <v>1364.04</v>
      </c>
      <c r="G168" s="100">
        <f>IFERROR(IF(VLOOKUP($A168,'Annex 2 Designated EHV charges'!$D:$P,12,FALSE)=0,"",VLOOKUP($A168,'Annex 2 Designated EHV charges'!$D:$P,12,FALSE)),"")</f>
        <v>0.05</v>
      </c>
      <c r="H168" s="100">
        <f>IFERROR(IF(VLOOKUP($A168,'Annex 2 Designated EHV charges'!$D:$P,13,FALSE)=0,"",VLOOKUP($A168,'Annex 2 Designated EHV charges'!$D:$P,13,FALSE)),"")</f>
        <v>0.05</v>
      </c>
    </row>
    <row r="169" spans="1:8" x14ac:dyDescent="0.2">
      <c r="A169" s="97" t="str">
        <f t="array" ref="A169">IFERROR(INDEX('Annex 2 Designated EHV charges'!$D$11:$D$257, MATCH(0, IF(ISBLANK('Annex 2 Designated EHV charges'!$D$11:$D$257),1, COUNTIF(A$4:$A168, 'Annex 2 Designated EHV charges'!$D$11:$D$257)), 0)),"")</f>
        <v>New Export 25</v>
      </c>
      <c r="B169" s="96" t="str">
        <f>IF($A169="","",VLOOKUP($A169,'Annex 2 Designated EHV charges'!$D:$O,2,0))</f>
        <v>New Export 25</v>
      </c>
      <c r="C169" s="97" t="str">
        <f>IF($A169="","",VLOOKUP($A169,'Annex 2 Designated EHV charges'!$D:$O,3,0))</f>
        <v>New Export 25</v>
      </c>
      <c r="D169" s="96" t="str">
        <f>IF($A169="","",VLOOKUP($A169,'Annex 2 Designated EHV charges'!$D:$O,4,0))</f>
        <v>Maesmawr Solar Park</v>
      </c>
      <c r="E169" s="98" t="str">
        <f>IFERROR(IF(VLOOKUP($A169,'Annex 2 Designated EHV charges'!$D:$P,10,FALSE)=0,"",VLOOKUP($A169,'Annex 2 Designated EHV charges'!$D:$P,10,FALSE)),"")</f>
        <v/>
      </c>
      <c r="F169" s="99">
        <f>IFERROR(IF(VLOOKUP($A169,'Annex 2 Designated EHV charges'!$D:$P,11,FALSE)=0,"",VLOOKUP($A169,'Annex 2 Designated EHV charges'!$D:$P,11,FALSE)),"")</f>
        <v>2877.28</v>
      </c>
      <c r="G169" s="100">
        <f>IFERROR(IF(VLOOKUP($A169,'Annex 2 Designated EHV charges'!$D:$P,12,FALSE)=0,"",VLOOKUP($A169,'Annex 2 Designated EHV charges'!$D:$P,12,FALSE)),"")</f>
        <v>0.05</v>
      </c>
      <c r="H169" s="100">
        <f>IFERROR(IF(VLOOKUP($A169,'Annex 2 Designated EHV charges'!$D:$P,13,FALSE)=0,"",VLOOKUP($A169,'Annex 2 Designated EHV charges'!$D:$P,13,FALSE)),"")</f>
        <v>0.05</v>
      </c>
    </row>
    <row r="170" spans="1:8" x14ac:dyDescent="0.2">
      <c r="A170" s="97" t="str">
        <f t="array" ref="A170">IFERROR(INDEX('Annex 2 Designated EHV charges'!$D$11:$D$257, MATCH(0, IF(ISBLANK('Annex 2 Designated EHV charges'!$D$11:$D$257),1, COUNTIF(A$4:$A169, 'Annex 2 Designated EHV charges'!$D$11:$D$257)), 0)),"")</f>
        <v>New Export 26</v>
      </c>
      <c r="B170" s="96" t="str">
        <f>IF($A170="","",VLOOKUP($A170,'Annex 2 Designated EHV charges'!$D:$O,2,0))</f>
        <v>New Export 26</v>
      </c>
      <c r="C170" s="97" t="str">
        <f>IF($A170="","",VLOOKUP($A170,'Annex 2 Designated EHV charges'!$D:$O,3,0))</f>
        <v>New Export 26</v>
      </c>
      <c r="D170" s="96" t="str">
        <f>IF($A170="","",VLOOKUP($A170,'Annex 2 Designated EHV charges'!$D:$O,4,0))</f>
        <v>Manmoel 33kV WF</v>
      </c>
      <c r="E170" s="98" t="str">
        <f>IFERROR(IF(VLOOKUP($A170,'Annex 2 Designated EHV charges'!$D:$P,10,FALSE)=0,"",VLOOKUP($A170,'Annex 2 Designated EHV charges'!$D:$P,10,FALSE)),"")</f>
        <v/>
      </c>
      <c r="F170" s="99">
        <f>IFERROR(IF(VLOOKUP($A170,'Annex 2 Designated EHV charges'!$D:$P,11,FALSE)=0,"",VLOOKUP($A170,'Annex 2 Designated EHV charges'!$D:$P,11,FALSE)),"")</f>
        <v>1959.55</v>
      </c>
      <c r="G170" s="100">
        <f>IFERROR(IF(VLOOKUP($A170,'Annex 2 Designated EHV charges'!$D:$P,12,FALSE)=0,"",VLOOKUP($A170,'Annex 2 Designated EHV charges'!$D:$P,12,FALSE)),"")</f>
        <v>0.05</v>
      </c>
      <c r="H170" s="100">
        <f>IFERROR(IF(VLOOKUP($A170,'Annex 2 Designated EHV charges'!$D:$P,13,FALSE)=0,"",VLOOKUP($A170,'Annex 2 Designated EHV charges'!$D:$P,13,FALSE)),"")</f>
        <v>0.05</v>
      </c>
    </row>
    <row r="171" spans="1:8" x14ac:dyDescent="0.2">
      <c r="A171" s="97" t="str">
        <f t="array" ref="A171">IFERROR(INDEX('Annex 2 Designated EHV charges'!$D$11:$D$257, MATCH(0, IF(ISBLANK('Annex 2 Designated EHV charges'!$D$11:$D$257),1, COUNTIF(A$4:$A170, 'Annex 2 Designated EHV charges'!$D$11:$D$257)), 0)),"")</f>
        <v>New Export 28</v>
      </c>
      <c r="B171" s="96" t="str">
        <f>IF($A171="","",VLOOKUP($A171,'Annex 2 Designated EHV charges'!$D:$O,2,0))</f>
        <v>New Export 28</v>
      </c>
      <c r="C171" s="97" t="str">
        <f>IF($A171="","",VLOOKUP($A171,'Annex 2 Designated EHV charges'!$D:$O,3,0))</f>
        <v>New Export 28</v>
      </c>
      <c r="D171" s="96" t="str">
        <f>IF($A171="","",VLOOKUP($A171,'Annex 2 Designated EHV charges'!$D:$O,4,0))</f>
        <v>Mynydd Y Glyn</v>
      </c>
      <c r="E171" s="98" t="str">
        <f>IFERROR(IF(VLOOKUP($A171,'Annex 2 Designated EHV charges'!$D:$P,10,FALSE)=0,"",VLOOKUP($A171,'Annex 2 Designated EHV charges'!$D:$P,10,FALSE)),"")</f>
        <v/>
      </c>
      <c r="F171" s="99">
        <f>IFERROR(IF(VLOOKUP($A171,'Annex 2 Designated EHV charges'!$D:$P,11,FALSE)=0,"",VLOOKUP($A171,'Annex 2 Designated EHV charges'!$D:$P,11,FALSE)),"")</f>
        <v>11373.51</v>
      </c>
      <c r="G171" s="100">
        <f>IFERROR(IF(VLOOKUP($A171,'Annex 2 Designated EHV charges'!$D:$P,12,FALSE)=0,"",VLOOKUP($A171,'Annex 2 Designated EHV charges'!$D:$P,12,FALSE)),"")</f>
        <v>0.05</v>
      </c>
      <c r="H171" s="100">
        <f>IFERROR(IF(VLOOKUP($A171,'Annex 2 Designated EHV charges'!$D:$P,13,FALSE)=0,"",VLOOKUP($A171,'Annex 2 Designated EHV charges'!$D:$P,13,FALSE)),"")</f>
        <v>0.05</v>
      </c>
    </row>
    <row r="172" spans="1:8" x14ac:dyDescent="0.2">
      <c r="A172" s="97" t="str">
        <f t="array" ref="A172">IFERROR(INDEX('Annex 2 Designated EHV charges'!$D$11:$D$257, MATCH(0, IF(ISBLANK('Annex 2 Designated EHV charges'!$D$11:$D$257),1, COUNTIF(A$4:$A171, 'Annex 2 Designated EHV charges'!$D$11:$D$257)), 0)),"")</f>
        <v>New Export 29</v>
      </c>
      <c r="B172" s="96" t="str">
        <f>IF($A172="","",VLOOKUP($A172,'Annex 2 Designated EHV charges'!$D:$O,2,0))</f>
        <v>New Export 29</v>
      </c>
      <c r="C172" s="97" t="str">
        <f>IF($A172="","",VLOOKUP($A172,'Annex 2 Designated EHV charges'!$D:$O,3,0))</f>
        <v>New Export 29</v>
      </c>
      <c r="D172" s="96" t="str">
        <f>IF($A172="","",VLOOKUP($A172,'Annex 2 Designated EHV charges'!$D:$O,4,0))</f>
        <v>Oaklands Farm</v>
      </c>
      <c r="E172" s="98" t="str">
        <f>IFERROR(IF(VLOOKUP($A172,'Annex 2 Designated EHV charges'!$D:$P,10,FALSE)=0,"",VLOOKUP($A172,'Annex 2 Designated EHV charges'!$D:$P,10,FALSE)),"")</f>
        <v/>
      </c>
      <c r="F172" s="99">
        <f>IFERROR(IF(VLOOKUP($A172,'Annex 2 Designated EHV charges'!$D:$P,11,FALSE)=0,"",VLOOKUP($A172,'Annex 2 Designated EHV charges'!$D:$P,11,FALSE)),"")</f>
        <v>682.08</v>
      </c>
      <c r="G172" s="100">
        <f>IFERROR(IF(VLOOKUP($A172,'Annex 2 Designated EHV charges'!$D:$P,12,FALSE)=0,"",VLOOKUP($A172,'Annex 2 Designated EHV charges'!$D:$P,12,FALSE)),"")</f>
        <v>0.05</v>
      </c>
      <c r="H172" s="100">
        <f>IFERROR(IF(VLOOKUP($A172,'Annex 2 Designated EHV charges'!$D:$P,13,FALSE)=0,"",VLOOKUP($A172,'Annex 2 Designated EHV charges'!$D:$P,13,FALSE)),"")</f>
        <v>0.05</v>
      </c>
    </row>
    <row r="173" spans="1:8" x14ac:dyDescent="0.2">
      <c r="A173" s="97" t="str">
        <f t="array" ref="A173">IFERROR(INDEX('Annex 2 Designated EHV charges'!$D$11:$D$257, MATCH(0, IF(ISBLANK('Annex 2 Designated EHV charges'!$D$11:$D$257),1, COUNTIF(A$4:$A172, 'Annex 2 Designated EHV charges'!$D$11:$D$257)), 0)),"")</f>
        <v>New Export 30</v>
      </c>
      <c r="B173" s="96" t="str">
        <f>IF($A173="","",VLOOKUP($A173,'Annex 2 Designated EHV charges'!$D:$O,2,0))</f>
        <v>New Export 30</v>
      </c>
      <c r="C173" s="97" t="str">
        <f>IF($A173="","",VLOOKUP($A173,'Annex 2 Designated EHV charges'!$D:$O,3,0))</f>
        <v>New Export 30</v>
      </c>
      <c r="D173" s="96" t="str">
        <f>IF($A173="","",VLOOKUP($A173,'Annex 2 Designated EHV charges'!$D:$O,4,0))</f>
        <v>Pen Onn Solar Park</v>
      </c>
      <c r="E173" s="98" t="str">
        <f>IFERROR(IF(VLOOKUP($A173,'Annex 2 Designated EHV charges'!$D:$P,10,FALSE)=0,"",VLOOKUP($A173,'Annex 2 Designated EHV charges'!$D:$P,10,FALSE)),"")</f>
        <v/>
      </c>
      <c r="F173" s="99">
        <f>IFERROR(IF(VLOOKUP($A173,'Annex 2 Designated EHV charges'!$D:$P,11,FALSE)=0,"",VLOOKUP($A173,'Annex 2 Designated EHV charges'!$D:$P,11,FALSE)),"")</f>
        <v>1405.72</v>
      </c>
      <c r="G173" s="100">
        <f>IFERROR(IF(VLOOKUP($A173,'Annex 2 Designated EHV charges'!$D:$P,12,FALSE)=0,"",VLOOKUP($A173,'Annex 2 Designated EHV charges'!$D:$P,12,FALSE)),"")</f>
        <v>0.05</v>
      </c>
      <c r="H173" s="100">
        <f>IFERROR(IF(VLOOKUP($A173,'Annex 2 Designated EHV charges'!$D:$P,13,FALSE)=0,"",VLOOKUP($A173,'Annex 2 Designated EHV charges'!$D:$P,13,FALSE)),"")</f>
        <v>0.05</v>
      </c>
    </row>
    <row r="174" spans="1:8" x14ac:dyDescent="0.2">
      <c r="A174" s="97" t="str">
        <f t="array" ref="A174">IFERROR(INDEX('Annex 2 Designated EHV charges'!$D$11:$D$257, MATCH(0, IF(ISBLANK('Annex 2 Designated EHV charges'!$D$11:$D$257),1, COUNTIF(A$4:$A173, 'Annex 2 Designated EHV charges'!$D$11:$D$257)), 0)),"")</f>
        <v>New Export 31</v>
      </c>
      <c r="B174" s="96" t="str">
        <f>IF($A174="","",VLOOKUP($A174,'Annex 2 Designated EHV charges'!$D:$O,2,0))</f>
        <v>New Export 31</v>
      </c>
      <c r="C174" s="97" t="str">
        <f>IF($A174="","",VLOOKUP($A174,'Annex 2 Designated EHV charges'!$D:$O,3,0))</f>
        <v>New Export 31</v>
      </c>
      <c r="D174" s="96" t="str">
        <f>IF($A174="","",VLOOKUP($A174,'Annex 2 Designated EHV charges'!$D:$O,4,0))</f>
        <v>PENCOED STOR 132kV</v>
      </c>
      <c r="E174" s="98">
        <f>IFERROR(IF(VLOOKUP($A174,'Annex 2 Designated EHV charges'!$D:$P,10,FALSE)=0,"",VLOOKUP($A174,'Annex 2 Designated EHV charges'!$D:$P,10,FALSE)),"")</f>
        <v>-1E-3</v>
      </c>
      <c r="F174" s="99">
        <f>IFERROR(IF(VLOOKUP($A174,'Annex 2 Designated EHV charges'!$D:$P,11,FALSE)=0,"",VLOOKUP($A174,'Annex 2 Designated EHV charges'!$D:$P,11,FALSE)),"")</f>
        <v>2838.89</v>
      </c>
      <c r="G174" s="100">
        <f>IFERROR(IF(VLOOKUP($A174,'Annex 2 Designated EHV charges'!$D:$P,12,FALSE)=0,"",VLOOKUP($A174,'Annex 2 Designated EHV charges'!$D:$P,12,FALSE)),"")</f>
        <v>0.05</v>
      </c>
      <c r="H174" s="100">
        <f>IFERROR(IF(VLOOKUP($A174,'Annex 2 Designated EHV charges'!$D:$P,13,FALSE)=0,"",VLOOKUP($A174,'Annex 2 Designated EHV charges'!$D:$P,13,FALSE)),"")</f>
        <v>0.05</v>
      </c>
    </row>
    <row r="175" spans="1:8" x14ac:dyDescent="0.2">
      <c r="A175" s="97" t="str">
        <f t="array" ref="A175">IFERROR(INDEX('Annex 2 Designated EHV charges'!$D$11:$D$257, MATCH(0, IF(ISBLANK('Annex 2 Designated EHV charges'!$D$11:$D$257),1, COUNTIF(A$4:$A174, 'Annex 2 Designated EHV charges'!$D$11:$D$257)), 0)),"")</f>
        <v>New Export 32</v>
      </c>
      <c r="B175" s="96" t="str">
        <f>IF($A175="","",VLOOKUP($A175,'Annex 2 Designated EHV charges'!$D:$O,2,0))</f>
        <v>New Export 32</v>
      </c>
      <c r="C175" s="97" t="str">
        <f>IF($A175="","",VLOOKUP($A175,'Annex 2 Designated EHV charges'!$D:$O,3,0))</f>
        <v>New Export 32</v>
      </c>
      <c r="D175" s="96" t="str">
        <f>IF($A175="","",VLOOKUP($A175,'Annex 2 Designated EHV charges'!$D:$O,4,0))</f>
        <v>PENDERI 132kV GEN</v>
      </c>
      <c r="E175" s="98" t="str">
        <f>IFERROR(IF(VLOOKUP($A175,'Annex 2 Designated EHV charges'!$D:$P,10,FALSE)=0,"",VLOOKUP($A175,'Annex 2 Designated EHV charges'!$D:$P,10,FALSE)),"")</f>
        <v/>
      </c>
      <c r="F175" s="99">
        <f>IFERROR(IF(VLOOKUP($A175,'Annex 2 Designated EHV charges'!$D:$P,11,FALSE)=0,"",VLOOKUP($A175,'Annex 2 Designated EHV charges'!$D:$P,11,FALSE)),"")</f>
        <v>8551.48</v>
      </c>
      <c r="G175" s="100">
        <f>IFERROR(IF(VLOOKUP($A175,'Annex 2 Designated EHV charges'!$D:$P,12,FALSE)=0,"",VLOOKUP($A175,'Annex 2 Designated EHV charges'!$D:$P,12,FALSE)),"")</f>
        <v>0.05</v>
      </c>
      <c r="H175" s="100">
        <f>IFERROR(IF(VLOOKUP($A175,'Annex 2 Designated EHV charges'!$D:$P,13,FALSE)=0,"",VLOOKUP($A175,'Annex 2 Designated EHV charges'!$D:$P,13,FALSE)),"")</f>
        <v>0.05</v>
      </c>
    </row>
    <row r="176" spans="1:8" x14ac:dyDescent="0.2">
      <c r="A176" s="97" t="str">
        <f t="array" ref="A176">IFERROR(INDEX('Annex 2 Designated EHV charges'!$D$11:$D$257, MATCH(0, IF(ISBLANK('Annex 2 Designated EHV charges'!$D$11:$D$257),1, COUNTIF(A$4:$A175, 'Annex 2 Designated EHV charges'!$D$11:$D$257)), 0)),"")</f>
        <v>New Export 33</v>
      </c>
      <c r="B176" s="96" t="str">
        <f>IF($A176="","",VLOOKUP($A176,'Annex 2 Designated EHV charges'!$D:$O,2,0))</f>
        <v>New Export 33</v>
      </c>
      <c r="C176" s="97" t="str">
        <f>IF($A176="","",VLOOKUP($A176,'Annex 2 Designated EHV charges'!$D:$O,3,0))</f>
        <v>New Export 33</v>
      </c>
      <c r="D176" s="96" t="str">
        <f>IF($A176="","",VLOOKUP($A176,'Annex 2 Designated EHV charges'!$D:$O,4,0))</f>
        <v>Penllergaer Solar Park 33kV</v>
      </c>
      <c r="E176" s="98" t="str">
        <f>IFERROR(IF(VLOOKUP($A176,'Annex 2 Designated EHV charges'!$D:$P,10,FALSE)=0,"",VLOOKUP($A176,'Annex 2 Designated EHV charges'!$D:$P,10,FALSE)),"")</f>
        <v/>
      </c>
      <c r="F176" s="99">
        <f>IFERROR(IF(VLOOKUP($A176,'Annex 2 Designated EHV charges'!$D:$P,11,FALSE)=0,"",VLOOKUP($A176,'Annex 2 Designated EHV charges'!$D:$P,11,FALSE)),"")</f>
        <v>1773.76</v>
      </c>
      <c r="G176" s="100">
        <f>IFERROR(IF(VLOOKUP($A176,'Annex 2 Designated EHV charges'!$D:$P,12,FALSE)=0,"",VLOOKUP($A176,'Annex 2 Designated EHV charges'!$D:$P,12,FALSE)),"")</f>
        <v>0.05</v>
      </c>
      <c r="H176" s="100">
        <f>IFERROR(IF(VLOOKUP($A176,'Annex 2 Designated EHV charges'!$D:$P,13,FALSE)=0,"",VLOOKUP($A176,'Annex 2 Designated EHV charges'!$D:$P,13,FALSE)),"")</f>
        <v>0.05</v>
      </c>
    </row>
    <row r="177" spans="1:8" x14ac:dyDescent="0.2">
      <c r="A177" s="97" t="str">
        <f t="array" ref="A177">IFERROR(INDEX('Annex 2 Designated EHV charges'!$D$11:$D$257, MATCH(0, IF(ISBLANK('Annex 2 Designated EHV charges'!$D$11:$D$257),1, COUNTIF(A$4:$A176, 'Annex 2 Designated EHV charges'!$D$11:$D$257)), 0)),"")</f>
        <v>New Export 34</v>
      </c>
      <c r="B177" s="96" t="str">
        <f>IF($A177="","",VLOOKUP($A177,'Annex 2 Designated EHV charges'!$D:$O,2,0))</f>
        <v>New Export 34</v>
      </c>
      <c r="C177" s="97" t="str">
        <f>IF($A177="","",VLOOKUP($A177,'Annex 2 Designated EHV charges'!$D:$O,3,0))</f>
        <v>New Export 34</v>
      </c>
      <c r="D177" s="96" t="str">
        <f>IF($A177="","",VLOOKUP($A177,'Annex 2 Designated EHV charges'!$D:$O,4,0))</f>
        <v>Pentrebach 66kV PV</v>
      </c>
      <c r="E177" s="98" t="str">
        <f>IFERROR(IF(VLOOKUP($A177,'Annex 2 Designated EHV charges'!$D:$P,10,FALSE)=0,"",VLOOKUP($A177,'Annex 2 Designated EHV charges'!$D:$P,10,FALSE)),"")</f>
        <v/>
      </c>
      <c r="F177" s="99">
        <f>IFERROR(IF(VLOOKUP($A177,'Annex 2 Designated EHV charges'!$D:$P,11,FALSE)=0,"",VLOOKUP($A177,'Annex 2 Designated EHV charges'!$D:$P,11,FALSE)),"")</f>
        <v>1618.08</v>
      </c>
      <c r="G177" s="100">
        <f>IFERROR(IF(VLOOKUP($A177,'Annex 2 Designated EHV charges'!$D:$P,12,FALSE)=0,"",VLOOKUP($A177,'Annex 2 Designated EHV charges'!$D:$P,12,FALSE)),"")</f>
        <v>0.05</v>
      </c>
      <c r="H177" s="100">
        <f>IFERROR(IF(VLOOKUP($A177,'Annex 2 Designated EHV charges'!$D:$P,13,FALSE)=0,"",VLOOKUP($A177,'Annex 2 Designated EHV charges'!$D:$P,13,FALSE)),"")</f>
        <v>0.05</v>
      </c>
    </row>
    <row r="178" spans="1:8" x14ac:dyDescent="0.2">
      <c r="A178" s="97" t="str">
        <f t="array" ref="A178">IFERROR(INDEX('Annex 2 Designated EHV charges'!$D$11:$D$257, MATCH(0, IF(ISBLANK('Annex 2 Designated EHV charges'!$D$11:$D$257),1, COUNTIF(A$4:$A177, 'Annex 2 Designated EHV charges'!$D$11:$D$257)), 0)),"")</f>
        <v>New Export 37</v>
      </c>
      <c r="B178" s="96" t="str">
        <f>IF($A178="","",VLOOKUP($A178,'Annex 2 Designated EHV charges'!$D:$O,2,0))</f>
        <v>New Export 37</v>
      </c>
      <c r="C178" s="97" t="str">
        <f>IF($A178="","",VLOOKUP($A178,'Annex 2 Designated EHV charges'!$D:$O,3,0))</f>
        <v>New Export 37</v>
      </c>
      <c r="D178" s="96" t="str">
        <f>IF($A178="","",VLOOKUP($A178,'Annex 2 Designated EHV charges'!$D:$O,4,0))</f>
        <v>Point Lane PV 33kV</v>
      </c>
      <c r="E178" s="98" t="str">
        <f>IFERROR(IF(VLOOKUP($A178,'Annex 2 Designated EHV charges'!$D:$P,10,FALSE)=0,"",VLOOKUP($A178,'Annex 2 Designated EHV charges'!$D:$P,10,FALSE)),"")</f>
        <v/>
      </c>
      <c r="F178" s="99">
        <f>IFERROR(IF(VLOOKUP($A178,'Annex 2 Designated EHV charges'!$D:$P,11,FALSE)=0,"",VLOOKUP($A178,'Annex 2 Designated EHV charges'!$D:$P,11,FALSE)),"")</f>
        <v>625.41999999999996</v>
      </c>
      <c r="G178" s="100">
        <f>IFERROR(IF(VLOOKUP($A178,'Annex 2 Designated EHV charges'!$D:$P,12,FALSE)=0,"",VLOOKUP($A178,'Annex 2 Designated EHV charges'!$D:$P,12,FALSE)),"")</f>
        <v>0.05</v>
      </c>
      <c r="H178" s="100">
        <f>IFERROR(IF(VLOOKUP($A178,'Annex 2 Designated EHV charges'!$D:$P,13,FALSE)=0,"",VLOOKUP($A178,'Annex 2 Designated EHV charges'!$D:$P,13,FALSE)),"")</f>
        <v>0.05</v>
      </c>
    </row>
    <row r="179" spans="1:8" x14ac:dyDescent="0.2">
      <c r="A179" s="97" t="str">
        <f t="array" ref="A179">IFERROR(INDEX('Annex 2 Designated EHV charges'!$D$11:$D$257, MATCH(0, IF(ISBLANK('Annex 2 Designated EHV charges'!$D$11:$D$257),1, COUNTIF(A$4:$A178, 'Annex 2 Designated EHV charges'!$D$11:$D$257)), 0)),"")</f>
        <v>New Export 38</v>
      </c>
      <c r="B179" s="96" t="str">
        <f>IF($A179="","",VLOOKUP($A179,'Annex 2 Designated EHV charges'!$D:$O,2,0))</f>
        <v>New Export 38</v>
      </c>
      <c r="C179" s="97" t="str">
        <f>IF($A179="","",VLOOKUP($A179,'Annex 2 Designated EHV charges'!$D:$O,3,0))</f>
        <v>New Export 38</v>
      </c>
      <c r="D179" s="96" t="str">
        <f>IF($A179="","",VLOOKUP($A179,'Annex 2 Designated EHV charges'!$D:$O,4,0))</f>
        <v>SOUTHBROOK STOR 33kV GEN</v>
      </c>
      <c r="E179" s="98">
        <f>IFERROR(IF(VLOOKUP($A179,'Annex 2 Designated EHV charges'!$D:$P,10,FALSE)=0,"",VLOOKUP($A179,'Annex 2 Designated EHV charges'!$D:$P,10,FALSE)),"")</f>
        <v>-0.14699999999999999</v>
      </c>
      <c r="F179" s="99">
        <f>IFERROR(IF(VLOOKUP($A179,'Annex 2 Designated EHV charges'!$D:$P,11,FALSE)=0,"",VLOOKUP($A179,'Annex 2 Designated EHV charges'!$D:$P,11,FALSE)),"")</f>
        <v>1631.08</v>
      </c>
      <c r="G179" s="100">
        <f>IFERROR(IF(VLOOKUP($A179,'Annex 2 Designated EHV charges'!$D:$P,12,FALSE)=0,"",VLOOKUP($A179,'Annex 2 Designated EHV charges'!$D:$P,12,FALSE)),"")</f>
        <v>0.05</v>
      </c>
      <c r="H179" s="100">
        <f>IFERROR(IF(VLOOKUP($A179,'Annex 2 Designated EHV charges'!$D:$P,13,FALSE)=0,"",VLOOKUP($A179,'Annex 2 Designated EHV charges'!$D:$P,13,FALSE)),"")</f>
        <v>0.05</v>
      </c>
    </row>
    <row r="180" spans="1:8" x14ac:dyDescent="0.2">
      <c r="A180" s="97" t="str">
        <f t="array" ref="A180">IFERROR(INDEX('Annex 2 Designated EHV charges'!$D$11:$D$257, MATCH(0, IF(ISBLANK('Annex 2 Designated EHV charges'!$D$11:$D$257),1, COUNTIF(A$4:$A179, 'Annex 2 Designated EHV charges'!$D$11:$D$257)), 0)),"")</f>
        <v>New Export 39</v>
      </c>
      <c r="B180" s="96" t="str">
        <f>IF($A180="","",VLOOKUP($A180,'Annex 2 Designated EHV charges'!$D:$O,2,0))</f>
        <v>New Export 39</v>
      </c>
      <c r="C180" s="97" t="str">
        <f>IF($A180="","",VLOOKUP($A180,'Annex 2 Designated EHV charges'!$D:$O,3,0))</f>
        <v>New Export 39</v>
      </c>
      <c r="D180" s="96" t="str">
        <f>IF($A180="","",VLOOKUP($A180,'Annex 2 Designated EHV charges'!$D:$O,4,0))</f>
        <v>Upper Ogmore 66kV WF</v>
      </c>
      <c r="E180" s="98" t="str">
        <f>IFERROR(IF(VLOOKUP($A180,'Annex 2 Designated EHV charges'!$D:$P,10,FALSE)=0,"",VLOOKUP($A180,'Annex 2 Designated EHV charges'!$D:$P,10,FALSE)),"")</f>
        <v/>
      </c>
      <c r="F180" s="99">
        <f>IFERROR(IF(VLOOKUP($A180,'Annex 2 Designated EHV charges'!$D:$P,11,FALSE)=0,"",VLOOKUP($A180,'Annex 2 Designated EHV charges'!$D:$P,11,FALSE)),"")</f>
        <v>22392.1</v>
      </c>
      <c r="G180" s="100">
        <f>IFERROR(IF(VLOOKUP($A180,'Annex 2 Designated EHV charges'!$D:$P,12,FALSE)=0,"",VLOOKUP($A180,'Annex 2 Designated EHV charges'!$D:$P,12,FALSE)),"")</f>
        <v>0.05</v>
      </c>
      <c r="H180" s="100">
        <f>IFERROR(IF(VLOOKUP($A180,'Annex 2 Designated EHV charges'!$D:$P,13,FALSE)=0,"",VLOOKUP($A180,'Annex 2 Designated EHV charges'!$D:$P,13,FALSE)),"")</f>
        <v>0.05</v>
      </c>
    </row>
    <row r="181" spans="1:8" x14ac:dyDescent="0.2">
      <c r="A181" s="97" t="str">
        <f t="array" ref="A181">IFERROR(INDEX('Annex 2 Designated EHV charges'!$D$11:$D$257, MATCH(0, IF(ISBLANK('Annex 2 Designated EHV charges'!$D$11:$D$257),1, COUNTIF(A$4:$A180, 'Annex 2 Designated EHV charges'!$D$11:$D$257)), 0)),"")</f>
        <v>New Export 41</v>
      </c>
      <c r="B181" s="96" t="str">
        <f>IF($A181="","",VLOOKUP($A181,'Annex 2 Designated EHV charges'!$D:$O,2,0))</f>
        <v>New Export 41</v>
      </c>
      <c r="C181" s="97" t="str">
        <f>IF($A181="","",VLOOKUP($A181,'Annex 2 Designated EHV charges'!$D:$O,3,0))</f>
        <v>New Export 41</v>
      </c>
      <c r="D181" s="96" t="str">
        <f>IF($A181="","",VLOOKUP($A181,'Annex 2 Designated EHV charges'!$D:$O,4,0))</f>
        <v>Wentlooge 132kV PV</v>
      </c>
      <c r="E181" s="98" t="str">
        <f>IFERROR(IF(VLOOKUP($A181,'Annex 2 Designated EHV charges'!$D:$P,10,FALSE)=0,"",VLOOKUP($A181,'Annex 2 Designated EHV charges'!$D:$P,10,FALSE)),"")</f>
        <v/>
      </c>
      <c r="F181" s="99">
        <f>IFERROR(IF(VLOOKUP($A181,'Annex 2 Designated EHV charges'!$D:$P,11,FALSE)=0,"",VLOOKUP($A181,'Annex 2 Designated EHV charges'!$D:$P,11,FALSE)),"")</f>
        <v>1319.78</v>
      </c>
      <c r="G181" s="100">
        <f>IFERROR(IF(VLOOKUP($A181,'Annex 2 Designated EHV charges'!$D:$P,12,FALSE)=0,"",VLOOKUP($A181,'Annex 2 Designated EHV charges'!$D:$P,12,FALSE)),"")</f>
        <v>0.05</v>
      </c>
      <c r="H181" s="100">
        <f>IFERROR(IF(VLOOKUP($A181,'Annex 2 Designated EHV charges'!$D:$P,13,FALSE)=0,"",VLOOKUP($A181,'Annex 2 Designated EHV charges'!$D:$P,13,FALSE)),"")</f>
        <v>0.05</v>
      </c>
    </row>
    <row r="182" spans="1:8" x14ac:dyDescent="0.2">
      <c r="A182" s="97" t="str">
        <f t="array" ref="A182">IFERROR(INDEX('Annex 2 Designated EHV charges'!$D$11:$D$257, MATCH(0, IF(ISBLANK('Annex 2 Designated EHV charges'!$D$11:$D$257),1, COUNTIF(A$4:$A181, 'Annex 2 Designated EHV charges'!$D$11:$D$257)), 0)),"")</f>
        <v/>
      </c>
      <c r="B182" s="96" t="str">
        <f>IF($A182="","",VLOOKUP($A182,'Annex 2 Designated EHV charges'!$D:$O,2,0))</f>
        <v/>
      </c>
      <c r="C182" s="97" t="str">
        <f>IF($A182="","",VLOOKUP($A182,'Annex 2 Designated EHV charges'!$D:$O,3,0))</f>
        <v/>
      </c>
      <c r="D182" s="96" t="str">
        <f>IF($A182="","",VLOOKUP($A182,'Annex 2 Designated EHV charges'!$D:$O,4,0))</f>
        <v/>
      </c>
      <c r="E182" s="98"/>
      <c r="F182" s="99" t="str">
        <f>IFERROR(IF(VLOOKUP($A182,'Annex 2 Designated EHV charges'!$D:$O,10,FALSE)=0,"",VLOOKUP($A182,'Annex 2 Designated EHV charges'!$D:$O,10,FALSE)),"")</f>
        <v/>
      </c>
      <c r="G182" s="100" t="str">
        <f>IFERROR(IF(VLOOKUP($A182,'Annex 2 Designated EHV charges'!$D:$O,11,FALSE)=0,"",VLOOKUP($A182,'Annex 2 Designated EHV charges'!$D:$O,11,FALSE)),"")</f>
        <v/>
      </c>
      <c r="H182" s="100" t="str">
        <f>IFERROR(IF(VLOOKUP($A182,'Annex 2 Designated EHV charges'!$D:$O,12,FALSE)=0,"",VLOOKUP($A182,'Annex 2 Designated EHV charges'!$D:$O,12,FALSE)),"")</f>
        <v/>
      </c>
    </row>
    <row r="183" spans="1:8" x14ac:dyDescent="0.2">
      <c r="A183" s="97" t="str">
        <f t="array" ref="A183">IFERROR(INDEX('Annex 2 Designated EHV charges'!$D$11:$D$257, MATCH(0, IF(ISBLANK('Annex 2 Designated EHV charges'!$D$11:$D$257),1, COUNTIF(A$4:$A182, 'Annex 2 Designated EHV charges'!$D$11:$D$257)), 0)),"")</f>
        <v/>
      </c>
      <c r="B183" s="96" t="str">
        <f>IF($A183="","",VLOOKUP($A183,'Annex 2 Designated EHV charges'!$D:$O,2,0))</f>
        <v/>
      </c>
      <c r="C183" s="97" t="str">
        <f>IF($A183="","",VLOOKUP($A183,'Annex 2 Designated EHV charges'!$D:$O,3,0))</f>
        <v/>
      </c>
      <c r="D183" s="96" t="str">
        <f>IF($A183="","",VLOOKUP($A183,'Annex 2 Designated EHV charges'!$D:$O,4,0))</f>
        <v/>
      </c>
      <c r="E183" s="98"/>
      <c r="F183" s="99" t="str">
        <f>IFERROR(IF(VLOOKUP($A183,'Annex 2 Designated EHV charges'!$D:$O,10,FALSE)=0,"",VLOOKUP($A183,'Annex 2 Designated EHV charges'!$D:$O,10,FALSE)),"")</f>
        <v/>
      </c>
      <c r="G183" s="100" t="str">
        <f>IFERROR(IF(VLOOKUP($A183,'Annex 2 Designated EHV charges'!$D:$O,11,FALSE)=0,"",VLOOKUP($A183,'Annex 2 Designated EHV charges'!$D:$O,11,FALSE)),"")</f>
        <v/>
      </c>
      <c r="H183" s="100" t="str">
        <f>IFERROR(IF(VLOOKUP($A183,'Annex 2 Designated EHV charges'!$D:$O,12,FALSE)=0,"",VLOOKUP($A183,'Annex 2 Designated EHV charges'!$D:$O,12,FALSE)),"")</f>
        <v/>
      </c>
    </row>
    <row r="184" spans="1:8" x14ac:dyDescent="0.2">
      <c r="A184" s="97" t="str">
        <f t="array" ref="A184">IFERROR(INDEX('Annex 2 Designated EHV charges'!$D$11:$D$257, MATCH(0, IF(ISBLANK('Annex 2 Designated EHV charges'!$D$11:$D$257),1, COUNTIF(A$4:$A183, 'Annex 2 Designated EHV charges'!$D$11:$D$257)), 0)),"")</f>
        <v/>
      </c>
      <c r="B184" s="96" t="str">
        <f>IF($A184="","",VLOOKUP($A184,'Annex 2 Designated EHV charges'!$D:$O,2,0))</f>
        <v/>
      </c>
      <c r="C184" s="97" t="str">
        <f>IF($A184="","",VLOOKUP($A184,'Annex 2 Designated EHV charges'!$D:$O,3,0))</f>
        <v/>
      </c>
      <c r="D184" s="96" t="str">
        <f>IF($A184="","",VLOOKUP($A184,'Annex 2 Designated EHV charges'!$D:$O,4,0))</f>
        <v/>
      </c>
      <c r="E184" s="98"/>
      <c r="F184" s="99" t="str">
        <f>IFERROR(IF(VLOOKUP($A184,'Annex 2 Designated EHV charges'!$D:$O,10,FALSE)=0,"",VLOOKUP($A184,'Annex 2 Designated EHV charges'!$D:$O,10,FALSE)),"")</f>
        <v/>
      </c>
      <c r="G184" s="100" t="str">
        <f>IFERROR(IF(VLOOKUP($A184,'Annex 2 Designated EHV charges'!$D:$O,11,FALSE)=0,"",VLOOKUP($A184,'Annex 2 Designated EHV charges'!$D:$O,11,FALSE)),"")</f>
        <v/>
      </c>
      <c r="H184" s="100" t="str">
        <f>IFERROR(IF(VLOOKUP($A184,'Annex 2 Designated EHV charges'!$D:$O,12,FALSE)=0,"",VLOOKUP($A184,'Annex 2 Designated EHV charges'!$D:$O,12,FALSE)),"")</f>
        <v/>
      </c>
    </row>
    <row r="185" spans="1:8" x14ac:dyDescent="0.2">
      <c r="A185" s="97" t="str">
        <f t="array" ref="A185">IFERROR(INDEX('Annex 2 Designated EHV charges'!$D$11:$D$257, MATCH(0, IF(ISBLANK('Annex 2 Designated EHV charges'!$D$11:$D$257),1, COUNTIF(A$4:$A184, 'Annex 2 Designated EHV charges'!$D$11:$D$257)), 0)),"")</f>
        <v/>
      </c>
      <c r="B185" s="96" t="str">
        <f>IF($A185="","",VLOOKUP($A185,'Annex 2 Designated EHV charges'!$D:$O,2,0))</f>
        <v/>
      </c>
      <c r="C185" s="97" t="str">
        <f>IF($A185="","",VLOOKUP($A185,'Annex 2 Designated EHV charges'!$D:$O,3,0))</f>
        <v/>
      </c>
      <c r="D185" s="96" t="str">
        <f>IF($A185="","",VLOOKUP($A185,'Annex 2 Designated EHV charges'!$D:$O,4,0))</f>
        <v/>
      </c>
      <c r="E185" s="98"/>
      <c r="F185" s="99" t="str">
        <f>IFERROR(IF(VLOOKUP($A185,'Annex 2 Designated EHV charges'!$D:$O,10,FALSE)=0,"",VLOOKUP($A185,'Annex 2 Designated EHV charges'!$D:$O,10,FALSE)),"")</f>
        <v/>
      </c>
      <c r="G185" s="100" t="str">
        <f>IFERROR(IF(VLOOKUP($A185,'Annex 2 Designated EHV charges'!$D:$O,11,FALSE)=0,"",VLOOKUP($A185,'Annex 2 Designated EHV charges'!$D:$O,11,FALSE)),"")</f>
        <v/>
      </c>
      <c r="H185" s="100" t="str">
        <f>IFERROR(IF(VLOOKUP($A185,'Annex 2 Designated EHV charges'!$D:$O,12,FALSE)=0,"",VLOOKUP($A185,'Annex 2 Designated EHV charges'!$D:$O,12,FALSE)),"")</f>
        <v/>
      </c>
    </row>
    <row r="186" spans="1:8" x14ac:dyDescent="0.2">
      <c r="A186" s="97" t="str">
        <f t="array" ref="A186">IFERROR(INDEX('Annex 2 Designated EHV charges'!$D$11:$D$257, MATCH(0, IF(ISBLANK('Annex 2 Designated EHV charges'!$D$11:$D$257),1, COUNTIF(A$4:$A185, 'Annex 2 Designated EHV charges'!$D$11:$D$257)), 0)),"")</f>
        <v/>
      </c>
      <c r="B186" s="96" t="str">
        <f>IF($A186="","",VLOOKUP($A186,'Annex 2 Designated EHV charges'!$D:$O,2,0))</f>
        <v/>
      </c>
      <c r="C186" s="97" t="str">
        <f>IF($A186="","",VLOOKUP($A186,'Annex 2 Designated EHV charges'!$D:$O,3,0))</f>
        <v/>
      </c>
      <c r="D186" s="96" t="str">
        <f>IF($A186="","",VLOOKUP($A186,'Annex 2 Designated EHV charges'!$D:$O,4,0))</f>
        <v/>
      </c>
      <c r="E186" s="98"/>
      <c r="F186" s="99" t="str">
        <f>IFERROR(IF(VLOOKUP($A186,'Annex 2 Designated EHV charges'!$D:$O,10,FALSE)=0,"",VLOOKUP($A186,'Annex 2 Designated EHV charges'!$D:$O,10,FALSE)),"")</f>
        <v/>
      </c>
      <c r="G186" s="100" t="str">
        <f>IFERROR(IF(VLOOKUP($A186,'Annex 2 Designated EHV charges'!$D:$O,11,FALSE)=0,"",VLOOKUP($A186,'Annex 2 Designated EHV charges'!$D:$O,11,FALSE)),"")</f>
        <v/>
      </c>
      <c r="H186" s="100" t="str">
        <f>IFERROR(IF(VLOOKUP($A186,'Annex 2 Designated EHV charges'!$D:$O,12,FALSE)=0,"",VLOOKUP($A186,'Annex 2 Designated EHV charges'!$D:$O,12,FALSE)),"")</f>
        <v/>
      </c>
    </row>
    <row r="187" spans="1:8" x14ac:dyDescent="0.2">
      <c r="A187" s="97" t="str">
        <f t="array" ref="A187">IFERROR(INDEX('Annex 2 Designated EHV charges'!$D$11:$D$257, MATCH(0, IF(ISBLANK('Annex 2 Designated EHV charges'!$D$11:$D$257),1, COUNTIF(A$4:$A186, 'Annex 2 Designated EHV charges'!$D$11:$D$257)), 0)),"")</f>
        <v/>
      </c>
      <c r="B187" s="96" t="str">
        <f>IF($A187="","",VLOOKUP($A187,'Annex 2 Designated EHV charges'!$D:$O,2,0))</f>
        <v/>
      </c>
      <c r="C187" s="97" t="str">
        <f>IF($A187="","",VLOOKUP($A187,'Annex 2 Designated EHV charges'!$D:$O,3,0))</f>
        <v/>
      </c>
      <c r="D187" s="96" t="str">
        <f>IF($A187="","",VLOOKUP($A187,'Annex 2 Designated EHV charges'!$D:$O,4,0))</f>
        <v/>
      </c>
      <c r="E187" s="98"/>
      <c r="F187" s="99" t="str">
        <f>IFERROR(IF(VLOOKUP($A187,'Annex 2 Designated EHV charges'!$D:$O,10,FALSE)=0,"",VLOOKUP($A187,'Annex 2 Designated EHV charges'!$D:$O,10,FALSE)),"")</f>
        <v/>
      </c>
      <c r="G187" s="100" t="str">
        <f>IFERROR(IF(VLOOKUP($A187,'Annex 2 Designated EHV charges'!$D:$O,11,FALSE)=0,"",VLOOKUP($A187,'Annex 2 Designated EHV charges'!$D:$O,11,FALSE)),"")</f>
        <v/>
      </c>
      <c r="H187" s="100" t="str">
        <f>IFERROR(IF(VLOOKUP($A187,'Annex 2 Designated EHV charges'!$D:$O,12,FALSE)=0,"",VLOOKUP($A187,'Annex 2 Designated EHV charges'!$D:$O,12,FALSE)),"")</f>
        <v/>
      </c>
    </row>
    <row r="188" spans="1:8" x14ac:dyDescent="0.2">
      <c r="A188" s="97" t="str">
        <f t="array" ref="A188">IFERROR(INDEX('Annex 2 Designated EHV charges'!$D$11:$D$257, MATCH(0, IF(ISBLANK('Annex 2 Designated EHV charges'!$D$11:$D$257),1, COUNTIF(A$4:$A187, 'Annex 2 Designated EHV charges'!$D$11:$D$257)), 0)),"")</f>
        <v/>
      </c>
      <c r="B188" s="96" t="str">
        <f>IF($A188="","",VLOOKUP($A188,'Annex 2 Designated EHV charges'!$D:$O,2,0))</f>
        <v/>
      </c>
      <c r="C188" s="97" t="str">
        <f>IF($A188="","",VLOOKUP($A188,'Annex 2 Designated EHV charges'!$D:$O,3,0))</f>
        <v/>
      </c>
      <c r="D188" s="96" t="str">
        <f>IF($A188="","",VLOOKUP($A188,'Annex 2 Designated EHV charges'!$D:$O,4,0))</f>
        <v/>
      </c>
      <c r="E188" s="98"/>
      <c r="F188" s="99" t="str">
        <f>IFERROR(IF(VLOOKUP($A188,'Annex 2 Designated EHV charges'!$D:$O,10,FALSE)=0,"",VLOOKUP($A188,'Annex 2 Designated EHV charges'!$D:$O,10,FALSE)),"")</f>
        <v/>
      </c>
      <c r="G188" s="100" t="str">
        <f>IFERROR(IF(VLOOKUP($A188,'Annex 2 Designated EHV charges'!$D:$O,11,FALSE)=0,"",VLOOKUP($A188,'Annex 2 Designated EHV charges'!$D:$O,11,FALSE)),"")</f>
        <v/>
      </c>
      <c r="H188" s="100" t="str">
        <f>IFERROR(IF(VLOOKUP($A188,'Annex 2 Designated EHV charges'!$D:$O,12,FALSE)=0,"",VLOOKUP($A188,'Annex 2 Designated EHV charges'!$D:$O,12,FALSE)),"")</f>
        <v/>
      </c>
    </row>
    <row r="189" spans="1:8" x14ac:dyDescent="0.2">
      <c r="A189" s="97" t="str">
        <f t="array" ref="A189">IFERROR(INDEX('Annex 2 Designated EHV charges'!$D$11:$D$257, MATCH(0, IF(ISBLANK('Annex 2 Designated EHV charges'!$D$11:$D$257),1, COUNTIF(A$4:$A188, 'Annex 2 Designated EHV charges'!$D$11:$D$257)), 0)),"")</f>
        <v/>
      </c>
      <c r="B189" s="96" t="str">
        <f>IF($A189="","",VLOOKUP($A189,'Annex 2 Designated EHV charges'!$D:$O,2,0))</f>
        <v/>
      </c>
      <c r="C189" s="97" t="str">
        <f>IF($A189="","",VLOOKUP($A189,'Annex 2 Designated EHV charges'!$D:$O,3,0))</f>
        <v/>
      </c>
      <c r="D189" s="96" t="str">
        <f>IF($A189="","",VLOOKUP($A189,'Annex 2 Designated EHV charges'!$D:$O,4,0))</f>
        <v/>
      </c>
      <c r="E189" s="98"/>
      <c r="F189" s="99" t="str">
        <f>IFERROR(IF(VLOOKUP($A189,'Annex 2 Designated EHV charges'!$D:$O,10,FALSE)=0,"",VLOOKUP($A189,'Annex 2 Designated EHV charges'!$D:$O,10,FALSE)),"")</f>
        <v/>
      </c>
      <c r="G189" s="100" t="str">
        <f>IFERROR(IF(VLOOKUP($A189,'Annex 2 Designated EHV charges'!$D:$O,11,FALSE)=0,"",VLOOKUP($A189,'Annex 2 Designated EHV charges'!$D:$O,11,FALSE)),"")</f>
        <v/>
      </c>
      <c r="H189" s="100" t="str">
        <f>IFERROR(IF(VLOOKUP($A189,'Annex 2 Designated EHV charges'!$D:$O,12,FALSE)=0,"",VLOOKUP($A189,'Annex 2 Designated EHV charges'!$D:$O,12,FALSE)),"")</f>
        <v/>
      </c>
    </row>
    <row r="190" spans="1:8" x14ac:dyDescent="0.2">
      <c r="A190" s="97" t="str">
        <f t="array" ref="A190">IFERROR(INDEX('Annex 2 Designated EHV charges'!$D$11:$D$257, MATCH(0, IF(ISBLANK('Annex 2 Designated EHV charges'!$D$11:$D$257),1, COUNTIF(A$4:$A189, 'Annex 2 Designated EHV charges'!$D$11:$D$257)), 0)),"")</f>
        <v/>
      </c>
      <c r="B190" s="96" t="str">
        <f>IF($A190="","",VLOOKUP($A190,'Annex 2 Designated EHV charges'!$D:$O,2,0))</f>
        <v/>
      </c>
      <c r="C190" s="97" t="str">
        <f>IF($A190="","",VLOOKUP($A190,'Annex 2 Designated EHV charges'!$D:$O,3,0))</f>
        <v/>
      </c>
      <c r="D190" s="96" t="str">
        <f>IF($A190="","",VLOOKUP($A190,'Annex 2 Designated EHV charges'!$D:$O,4,0))</f>
        <v/>
      </c>
      <c r="E190" s="98"/>
      <c r="F190" s="99" t="str">
        <f>IFERROR(IF(VLOOKUP($A190,'Annex 2 Designated EHV charges'!$D:$O,10,FALSE)=0,"",VLOOKUP($A190,'Annex 2 Designated EHV charges'!$D:$O,10,FALSE)),"")</f>
        <v/>
      </c>
      <c r="G190" s="100" t="str">
        <f>IFERROR(IF(VLOOKUP($A190,'Annex 2 Designated EHV charges'!$D:$O,11,FALSE)=0,"",VLOOKUP($A190,'Annex 2 Designated EHV charges'!$D:$O,11,FALSE)),"")</f>
        <v/>
      </c>
      <c r="H190" s="100" t="str">
        <f>IFERROR(IF(VLOOKUP($A190,'Annex 2 Designated EHV charges'!$D:$O,12,FALSE)=0,"",VLOOKUP($A190,'Annex 2 Designated EHV charges'!$D:$O,12,FALSE)),"")</f>
        <v/>
      </c>
    </row>
    <row r="191" spans="1:8" x14ac:dyDescent="0.2">
      <c r="A191" s="97" t="str">
        <f t="array" ref="A191">IFERROR(INDEX('Annex 2 Designated EHV charges'!$D$11:$D$257, MATCH(0, IF(ISBLANK('Annex 2 Designated EHV charges'!$D$11:$D$257),1, COUNTIF(A$4:$A190, 'Annex 2 Designated EHV charges'!$D$11:$D$257)), 0)),"")</f>
        <v/>
      </c>
      <c r="B191" s="96" t="str">
        <f>IF($A191="","",VLOOKUP($A191,'Annex 2 Designated EHV charges'!$D:$O,2,0))</f>
        <v/>
      </c>
      <c r="C191" s="97" t="str">
        <f>IF($A191="","",VLOOKUP($A191,'Annex 2 Designated EHV charges'!$D:$O,3,0))</f>
        <v/>
      </c>
      <c r="D191" s="96" t="str">
        <f>IF($A191="","",VLOOKUP($A191,'Annex 2 Designated EHV charges'!$D:$O,4,0))</f>
        <v/>
      </c>
      <c r="E191" s="98"/>
      <c r="F191" s="99" t="str">
        <f>IFERROR(IF(VLOOKUP($A191,'Annex 2 Designated EHV charges'!$D:$O,10,FALSE)=0,"",VLOOKUP($A191,'Annex 2 Designated EHV charges'!$D:$O,10,FALSE)),"")</f>
        <v/>
      </c>
      <c r="G191" s="100" t="str">
        <f>IFERROR(IF(VLOOKUP($A191,'Annex 2 Designated EHV charges'!$D:$O,11,FALSE)=0,"",VLOOKUP($A191,'Annex 2 Designated EHV charges'!$D:$O,11,FALSE)),"")</f>
        <v/>
      </c>
      <c r="H191" s="100" t="str">
        <f>IFERROR(IF(VLOOKUP($A191,'Annex 2 Designated EHV charges'!$D:$O,12,FALSE)=0,"",VLOOKUP($A191,'Annex 2 Designated EHV charges'!$D:$O,12,FALSE)),"")</f>
        <v/>
      </c>
    </row>
    <row r="192" spans="1:8" x14ac:dyDescent="0.2">
      <c r="A192" s="97" t="str">
        <f t="array" ref="A192">IFERROR(INDEX('Annex 2 Designated EHV charges'!$D$11:$D$257, MATCH(0, IF(ISBLANK('Annex 2 Designated EHV charges'!$D$11:$D$257),1, COUNTIF(A$4:$A191, 'Annex 2 Designated EHV charges'!$D$11:$D$257)), 0)),"")</f>
        <v/>
      </c>
      <c r="B192" s="96" t="str">
        <f>IF($A192="","",VLOOKUP($A192,'Annex 2 Designated EHV charges'!$D:$O,2,0))</f>
        <v/>
      </c>
      <c r="C192" s="97" t="str">
        <f>IF($A192="","",VLOOKUP($A192,'Annex 2 Designated EHV charges'!$D:$O,3,0))</f>
        <v/>
      </c>
      <c r="D192" s="96" t="str">
        <f>IF($A192="","",VLOOKUP($A192,'Annex 2 Designated EHV charges'!$D:$O,4,0))</f>
        <v/>
      </c>
      <c r="E192" s="98"/>
      <c r="F192" s="99" t="str">
        <f>IFERROR(IF(VLOOKUP($A192,'Annex 2 Designated EHV charges'!$D:$O,10,FALSE)=0,"",VLOOKUP($A192,'Annex 2 Designated EHV charges'!$D:$O,10,FALSE)),"")</f>
        <v/>
      </c>
      <c r="G192" s="100" t="str">
        <f>IFERROR(IF(VLOOKUP($A192,'Annex 2 Designated EHV charges'!$D:$O,11,FALSE)=0,"",VLOOKUP($A192,'Annex 2 Designated EHV charges'!$D:$O,11,FALSE)),"")</f>
        <v/>
      </c>
      <c r="H192" s="100" t="str">
        <f>IFERROR(IF(VLOOKUP($A192,'Annex 2 Designated EHV charges'!$D:$O,12,FALSE)=0,"",VLOOKUP($A192,'Annex 2 Designated EHV charges'!$D:$O,12,FALSE)),"")</f>
        <v/>
      </c>
    </row>
    <row r="193" spans="1:8" x14ac:dyDescent="0.2">
      <c r="A193" s="97" t="str">
        <f t="array" ref="A193">IFERROR(INDEX('Annex 2 Designated EHV charges'!$D$11:$D$257, MATCH(0, IF(ISBLANK('Annex 2 Designated EHV charges'!$D$11:$D$257),1, COUNTIF(A$4:$A192, 'Annex 2 Designated EHV charges'!$D$11:$D$257)), 0)),"")</f>
        <v/>
      </c>
      <c r="B193" s="96" t="str">
        <f>IF($A193="","",VLOOKUP($A193,'Annex 2 Designated EHV charges'!$D:$O,2,0))</f>
        <v/>
      </c>
      <c r="C193" s="97" t="str">
        <f>IF($A193="","",VLOOKUP($A193,'Annex 2 Designated EHV charges'!$D:$O,3,0))</f>
        <v/>
      </c>
      <c r="D193" s="96" t="str">
        <f>IF($A193="","",VLOOKUP($A193,'Annex 2 Designated EHV charges'!$D:$O,4,0))</f>
        <v/>
      </c>
      <c r="E193" s="98"/>
      <c r="F193" s="99" t="str">
        <f>IFERROR(IF(VLOOKUP($A193,'Annex 2 Designated EHV charges'!$D:$O,10,FALSE)=0,"",VLOOKUP($A193,'Annex 2 Designated EHV charges'!$D:$O,10,FALSE)),"")</f>
        <v/>
      </c>
      <c r="G193" s="100" t="str">
        <f>IFERROR(IF(VLOOKUP($A193,'Annex 2 Designated EHV charges'!$D:$O,11,FALSE)=0,"",VLOOKUP($A193,'Annex 2 Designated EHV charges'!$D:$O,11,FALSE)),"")</f>
        <v/>
      </c>
      <c r="H193" s="100" t="str">
        <f>IFERROR(IF(VLOOKUP($A193,'Annex 2 Designated EHV charges'!$D:$O,12,FALSE)=0,"",VLOOKUP($A193,'Annex 2 Designated EHV charges'!$D:$O,12,FALSE)),"")</f>
        <v/>
      </c>
    </row>
    <row r="194" spans="1:8" x14ac:dyDescent="0.2">
      <c r="A194" s="97" t="str">
        <f t="array" ref="A194">IFERROR(INDEX('Annex 2 Designated EHV charges'!$D$11:$D$257, MATCH(0, IF(ISBLANK('Annex 2 Designated EHV charges'!$D$11:$D$257),1, COUNTIF(A$4:$A193, 'Annex 2 Designated EHV charges'!$D$11:$D$257)), 0)),"")</f>
        <v/>
      </c>
      <c r="B194" s="96" t="str">
        <f>IF($A194="","",VLOOKUP($A194,'Annex 2 Designated EHV charges'!$D:$O,2,0))</f>
        <v/>
      </c>
      <c r="C194" s="97" t="str">
        <f>IF($A194="","",VLOOKUP($A194,'Annex 2 Designated EHV charges'!$D:$O,3,0))</f>
        <v/>
      </c>
      <c r="D194" s="96" t="str">
        <f>IF($A194="","",VLOOKUP($A194,'Annex 2 Designated EHV charges'!$D:$O,4,0))</f>
        <v/>
      </c>
      <c r="E194" s="98"/>
      <c r="F194" s="99" t="str">
        <f>IFERROR(IF(VLOOKUP($A194,'Annex 2 Designated EHV charges'!$D:$O,10,FALSE)=0,"",VLOOKUP($A194,'Annex 2 Designated EHV charges'!$D:$O,10,FALSE)),"")</f>
        <v/>
      </c>
      <c r="G194" s="100" t="str">
        <f>IFERROR(IF(VLOOKUP($A194,'Annex 2 Designated EHV charges'!$D:$O,11,FALSE)=0,"",VLOOKUP($A194,'Annex 2 Designated EHV charges'!$D:$O,11,FALSE)),"")</f>
        <v/>
      </c>
      <c r="H194" s="100" t="str">
        <f>IFERROR(IF(VLOOKUP($A194,'Annex 2 Designated EHV charges'!$D:$O,12,FALSE)=0,"",VLOOKUP($A194,'Annex 2 Designated EHV charges'!$D:$O,12,FALSE)),"")</f>
        <v/>
      </c>
    </row>
    <row r="195" spans="1:8" x14ac:dyDescent="0.2">
      <c r="A195" s="97" t="str">
        <f t="array" ref="A195">IFERROR(INDEX('Annex 2 Designated EHV charges'!$D$11:$D$257, MATCH(0, IF(ISBLANK('Annex 2 Designated EHV charges'!$D$11:$D$257),1, COUNTIF(A$4:$A194, 'Annex 2 Designated EHV charges'!$D$11:$D$257)), 0)),"")</f>
        <v/>
      </c>
      <c r="B195" s="96" t="str">
        <f>IF($A195="","",VLOOKUP($A195,'Annex 2 Designated EHV charges'!$D:$O,2,0))</f>
        <v/>
      </c>
      <c r="C195" s="97" t="str">
        <f>IF($A195="","",VLOOKUP($A195,'Annex 2 Designated EHV charges'!$D:$O,3,0))</f>
        <v/>
      </c>
      <c r="D195" s="96" t="str">
        <f>IF($A195="","",VLOOKUP($A195,'Annex 2 Designated EHV charges'!$D:$O,4,0))</f>
        <v/>
      </c>
      <c r="E195" s="98"/>
      <c r="F195" s="99" t="str">
        <f>IFERROR(IF(VLOOKUP($A195,'Annex 2 Designated EHV charges'!$D:$O,10,FALSE)=0,"",VLOOKUP($A195,'Annex 2 Designated EHV charges'!$D:$O,10,FALSE)),"")</f>
        <v/>
      </c>
      <c r="G195" s="100" t="str">
        <f>IFERROR(IF(VLOOKUP($A195,'Annex 2 Designated EHV charges'!$D:$O,11,FALSE)=0,"",VLOOKUP($A195,'Annex 2 Designated EHV charges'!$D:$O,11,FALSE)),"")</f>
        <v/>
      </c>
      <c r="H195" s="100" t="str">
        <f>IFERROR(IF(VLOOKUP($A195,'Annex 2 Designated EHV charges'!$D:$O,12,FALSE)=0,"",VLOOKUP($A195,'Annex 2 Designated EHV charges'!$D:$O,12,FALSE)),"")</f>
        <v/>
      </c>
    </row>
    <row r="196" spans="1:8" x14ac:dyDescent="0.2">
      <c r="A196" s="97" t="str">
        <f t="array" ref="A196">IFERROR(INDEX('Annex 2 Designated EHV charges'!$D$11:$D$257, MATCH(0, IF(ISBLANK('Annex 2 Designated EHV charges'!$D$11:$D$257),1, COUNTIF(A$4:$A195, 'Annex 2 Designated EHV charges'!$D$11:$D$257)), 0)),"")</f>
        <v/>
      </c>
      <c r="B196" s="96" t="str">
        <f>IF($A196="","",VLOOKUP($A196,'Annex 2 Designated EHV charges'!$D:$O,2,0))</f>
        <v/>
      </c>
      <c r="C196" s="97" t="str">
        <f>IF($A196="","",VLOOKUP($A196,'Annex 2 Designated EHV charges'!$D:$O,3,0))</f>
        <v/>
      </c>
      <c r="D196" s="96" t="str">
        <f>IF($A196="","",VLOOKUP($A196,'Annex 2 Designated EHV charges'!$D:$O,4,0))</f>
        <v/>
      </c>
      <c r="E196" s="98"/>
      <c r="F196" s="99" t="str">
        <f>IFERROR(IF(VLOOKUP($A196,'Annex 2 Designated EHV charges'!$D:$O,10,FALSE)=0,"",VLOOKUP($A196,'Annex 2 Designated EHV charges'!$D:$O,10,FALSE)),"")</f>
        <v/>
      </c>
      <c r="G196" s="100" t="str">
        <f>IFERROR(IF(VLOOKUP($A196,'Annex 2 Designated EHV charges'!$D:$O,11,FALSE)=0,"",VLOOKUP($A196,'Annex 2 Designated EHV charges'!$D:$O,11,FALSE)),"")</f>
        <v/>
      </c>
      <c r="H196" s="100" t="str">
        <f>IFERROR(IF(VLOOKUP($A196,'Annex 2 Designated EHV charges'!$D:$O,12,FALSE)=0,"",VLOOKUP($A196,'Annex 2 Designated EHV charges'!$D:$O,12,FALSE)),"")</f>
        <v/>
      </c>
    </row>
    <row r="197" spans="1:8" x14ac:dyDescent="0.2">
      <c r="A197" s="97" t="str">
        <f t="array" ref="A197">IFERROR(INDEX('Annex 2 Designated EHV charges'!$D$11:$D$257, MATCH(0, IF(ISBLANK('Annex 2 Designated EHV charges'!$D$11:$D$257),1, COUNTIF(A$4:$A196, 'Annex 2 Designated EHV charges'!$D$11:$D$257)), 0)),"")</f>
        <v/>
      </c>
      <c r="B197" s="96" t="str">
        <f>IF($A197="","",VLOOKUP($A197,'Annex 2 Designated EHV charges'!$D:$O,2,0))</f>
        <v/>
      </c>
      <c r="C197" s="97" t="str">
        <f>IF($A197="","",VLOOKUP($A197,'Annex 2 Designated EHV charges'!$D:$O,3,0))</f>
        <v/>
      </c>
      <c r="D197" s="96" t="str">
        <f>IF($A197="","",VLOOKUP($A197,'Annex 2 Designated EHV charges'!$D:$O,4,0))</f>
        <v/>
      </c>
      <c r="E197" s="98"/>
      <c r="F197" s="99" t="str">
        <f>IFERROR(IF(VLOOKUP($A197,'Annex 2 Designated EHV charges'!$D:$O,10,FALSE)=0,"",VLOOKUP($A197,'Annex 2 Designated EHV charges'!$D:$O,10,FALSE)),"")</f>
        <v/>
      </c>
      <c r="G197" s="100" t="str">
        <f>IFERROR(IF(VLOOKUP($A197,'Annex 2 Designated EHV charges'!$D:$O,11,FALSE)=0,"",VLOOKUP($A197,'Annex 2 Designated EHV charges'!$D:$O,11,FALSE)),"")</f>
        <v/>
      </c>
      <c r="H197" s="100" t="str">
        <f>IFERROR(IF(VLOOKUP($A197,'Annex 2 Designated EHV charges'!$D:$O,12,FALSE)=0,"",VLOOKUP($A197,'Annex 2 Designated EHV charges'!$D:$O,12,FALSE)),"")</f>
        <v/>
      </c>
    </row>
    <row r="198" spans="1:8" x14ac:dyDescent="0.2">
      <c r="A198" s="97" t="str">
        <f t="array" ref="A198">IFERROR(INDEX('Annex 2 Designated EHV charges'!$D$11:$D$257, MATCH(0, IF(ISBLANK('Annex 2 Designated EHV charges'!$D$11:$D$257),1, COUNTIF(A$4:$A197, 'Annex 2 Designated EHV charges'!$D$11:$D$257)), 0)),"")</f>
        <v/>
      </c>
      <c r="B198" s="96" t="str">
        <f>IF($A198="","",VLOOKUP($A198,'Annex 2 Designated EHV charges'!$D:$O,2,0))</f>
        <v/>
      </c>
      <c r="C198" s="97" t="str">
        <f>IF($A198="","",VLOOKUP($A198,'Annex 2 Designated EHV charges'!$D:$O,3,0))</f>
        <v/>
      </c>
      <c r="D198" s="96" t="str">
        <f>IF($A198="","",VLOOKUP($A198,'Annex 2 Designated EHV charges'!$D:$O,4,0))</f>
        <v/>
      </c>
      <c r="E198" s="98"/>
      <c r="F198" s="99" t="str">
        <f>IFERROR(IF(VLOOKUP($A198,'Annex 2 Designated EHV charges'!$D:$O,10,FALSE)=0,"",VLOOKUP($A198,'Annex 2 Designated EHV charges'!$D:$O,10,FALSE)),"")</f>
        <v/>
      </c>
      <c r="G198" s="100" t="str">
        <f>IFERROR(IF(VLOOKUP($A198,'Annex 2 Designated EHV charges'!$D:$O,11,FALSE)=0,"",VLOOKUP($A198,'Annex 2 Designated EHV charges'!$D:$O,11,FALSE)),"")</f>
        <v/>
      </c>
      <c r="H198" s="100" t="str">
        <f>IFERROR(IF(VLOOKUP($A198,'Annex 2 Designated EHV charges'!$D:$O,12,FALSE)=0,"",VLOOKUP($A198,'Annex 2 Designated EHV charges'!$D:$O,12,FALSE)),"")</f>
        <v/>
      </c>
    </row>
    <row r="199" spans="1:8" x14ac:dyDescent="0.2">
      <c r="A199" s="97" t="str">
        <f t="array" ref="A199">IFERROR(INDEX('Annex 2 Designated EHV charges'!$D$11:$D$257, MATCH(0, IF(ISBLANK('Annex 2 Designated EHV charges'!$D$11:$D$257),1, COUNTIF(A$4:$A198, 'Annex 2 Designated EHV charges'!$D$11:$D$257)), 0)),"")</f>
        <v/>
      </c>
      <c r="B199" s="96" t="str">
        <f>IF($A199="","",VLOOKUP($A199,'Annex 2 Designated EHV charges'!$D:$O,2,0))</f>
        <v/>
      </c>
      <c r="C199" s="97" t="str">
        <f>IF($A199="","",VLOOKUP($A199,'Annex 2 Designated EHV charges'!$D:$O,3,0))</f>
        <v/>
      </c>
      <c r="D199" s="96" t="str">
        <f>IF($A199="","",VLOOKUP($A199,'Annex 2 Designated EHV charges'!$D:$O,4,0))</f>
        <v/>
      </c>
      <c r="E199" s="98"/>
      <c r="F199" s="99" t="str">
        <f>IFERROR(IF(VLOOKUP($A199,'Annex 2 Designated EHV charges'!$D:$O,10,FALSE)=0,"",VLOOKUP($A199,'Annex 2 Designated EHV charges'!$D:$O,10,FALSE)),"")</f>
        <v/>
      </c>
      <c r="G199" s="100" t="str">
        <f>IFERROR(IF(VLOOKUP($A199,'Annex 2 Designated EHV charges'!$D:$O,11,FALSE)=0,"",VLOOKUP($A199,'Annex 2 Designated EHV charges'!$D:$O,11,FALSE)),"")</f>
        <v/>
      </c>
      <c r="H199" s="100" t="str">
        <f>IFERROR(IF(VLOOKUP($A199,'Annex 2 Designated EHV charges'!$D:$O,12,FALSE)=0,"",VLOOKUP($A199,'Annex 2 Designated EHV charges'!$D:$O,12,FALSE)),"")</f>
        <v/>
      </c>
    </row>
    <row r="200" spans="1:8" x14ac:dyDescent="0.2">
      <c r="A200" s="97" t="str">
        <f t="array" ref="A200">IFERROR(INDEX('Annex 2 Designated EHV charges'!$D$11:$D$257, MATCH(0, IF(ISBLANK('Annex 2 Designated EHV charges'!$D$11:$D$257),1, COUNTIF(A$4:$A199, 'Annex 2 Designated EHV charges'!$D$11:$D$257)), 0)),"")</f>
        <v/>
      </c>
      <c r="B200" s="96" t="str">
        <f>IF($A200="","",VLOOKUP($A200,'Annex 2 Designated EHV charges'!$D:$O,2,0))</f>
        <v/>
      </c>
      <c r="C200" s="97" t="str">
        <f>IF($A200="","",VLOOKUP($A200,'Annex 2 Designated EHV charges'!$D:$O,3,0))</f>
        <v/>
      </c>
      <c r="D200" s="96" t="str">
        <f>IF($A200="","",VLOOKUP($A200,'Annex 2 Designated EHV charges'!$D:$O,4,0))</f>
        <v/>
      </c>
      <c r="E200" s="98"/>
      <c r="F200" s="99" t="str">
        <f>IFERROR(IF(VLOOKUP($A200,'Annex 2 Designated EHV charges'!$D:$O,10,FALSE)=0,"",VLOOKUP($A200,'Annex 2 Designated EHV charges'!$D:$O,10,FALSE)),"")</f>
        <v/>
      </c>
      <c r="G200" s="100" t="str">
        <f>IFERROR(IF(VLOOKUP($A200,'Annex 2 Designated EHV charges'!$D:$O,11,FALSE)=0,"",VLOOKUP($A200,'Annex 2 Designated EHV charges'!$D:$O,11,FALSE)),"")</f>
        <v/>
      </c>
      <c r="H200" s="100" t="str">
        <f>IFERROR(IF(VLOOKUP($A200,'Annex 2 Designated EHV charges'!$D:$O,12,FALSE)=0,"",VLOOKUP($A200,'Annex 2 Designated EHV charges'!$D:$O,12,FALSE)),"")</f>
        <v/>
      </c>
    </row>
    <row r="201" spans="1:8" x14ac:dyDescent="0.2">
      <c r="A201" s="97" t="str">
        <f t="array" ref="A201">IFERROR(INDEX('Annex 2 Designated EHV charges'!$D$11:$D$257, MATCH(0, IF(ISBLANK('Annex 2 Designated EHV charges'!$D$11:$D$257),1, COUNTIF(A$4:$A200, 'Annex 2 Designated EHV charges'!$D$11:$D$257)), 0)),"")</f>
        <v/>
      </c>
      <c r="B201" s="96" t="str">
        <f>IF($A201="","",VLOOKUP($A201,'Annex 2 Designated EHV charges'!$D:$O,2,0))</f>
        <v/>
      </c>
      <c r="C201" s="97" t="str">
        <f>IF($A201="","",VLOOKUP($A201,'Annex 2 Designated EHV charges'!$D:$O,3,0))</f>
        <v/>
      </c>
      <c r="D201" s="96" t="str">
        <f>IF($A201="","",VLOOKUP($A201,'Annex 2 Designated EHV charges'!$D:$O,4,0))</f>
        <v/>
      </c>
      <c r="E201" s="98"/>
      <c r="F201" s="99" t="str">
        <f>IFERROR(IF(VLOOKUP($A201,'Annex 2 Designated EHV charges'!$D:$O,10,FALSE)=0,"",VLOOKUP($A201,'Annex 2 Designated EHV charges'!$D:$O,10,FALSE)),"")</f>
        <v/>
      </c>
      <c r="G201" s="100" t="str">
        <f>IFERROR(IF(VLOOKUP($A201,'Annex 2 Designated EHV charges'!$D:$O,11,FALSE)=0,"",VLOOKUP($A201,'Annex 2 Designated EHV charges'!$D:$O,11,FALSE)),"")</f>
        <v/>
      </c>
      <c r="H201" s="100" t="str">
        <f>IFERROR(IF(VLOOKUP($A201,'Annex 2 Designated EHV charges'!$D:$O,12,FALSE)=0,"",VLOOKUP($A201,'Annex 2 Designated EHV charges'!$D:$O,12,FALSE)),"")</f>
        <v/>
      </c>
    </row>
    <row r="202" spans="1:8" x14ac:dyDescent="0.2">
      <c r="A202" s="97" t="str">
        <f t="array" ref="A202">IFERROR(INDEX('Annex 2 Designated EHV charges'!$D$11:$D$257, MATCH(0, IF(ISBLANK('Annex 2 Designated EHV charges'!$D$11:$D$257),1, COUNTIF(A$4:$A201, 'Annex 2 Designated EHV charges'!$D$11:$D$257)), 0)),"")</f>
        <v/>
      </c>
      <c r="B202" s="96" t="str">
        <f>IF($A202="","",VLOOKUP($A202,'Annex 2 Designated EHV charges'!$D:$O,2,0))</f>
        <v/>
      </c>
      <c r="C202" s="97" t="str">
        <f>IF($A202="","",VLOOKUP($A202,'Annex 2 Designated EHV charges'!$D:$O,3,0))</f>
        <v/>
      </c>
      <c r="D202" s="96" t="str">
        <f>IF($A202="","",VLOOKUP($A202,'Annex 2 Designated EHV charges'!$D:$O,4,0))</f>
        <v/>
      </c>
      <c r="E202" s="98"/>
      <c r="F202" s="99" t="str">
        <f>IFERROR(IF(VLOOKUP($A202,'Annex 2 Designated EHV charges'!$D:$O,10,FALSE)=0,"",VLOOKUP($A202,'Annex 2 Designated EHV charges'!$D:$O,10,FALSE)),"")</f>
        <v/>
      </c>
      <c r="G202" s="100" t="str">
        <f>IFERROR(IF(VLOOKUP($A202,'Annex 2 Designated EHV charges'!$D:$O,11,FALSE)=0,"",VLOOKUP($A202,'Annex 2 Designated EHV charges'!$D:$O,11,FALSE)),"")</f>
        <v/>
      </c>
      <c r="H202" s="100" t="str">
        <f>IFERROR(IF(VLOOKUP($A202,'Annex 2 Designated EHV charges'!$D:$O,12,FALSE)=0,"",VLOOKUP($A202,'Annex 2 Designated EHV charges'!$D:$O,12,FALSE)),"")</f>
        <v/>
      </c>
    </row>
    <row r="203" spans="1:8" x14ac:dyDescent="0.2">
      <c r="A203" s="97" t="str">
        <f t="array" ref="A203">IFERROR(INDEX('Annex 2 Designated EHV charges'!$D$11:$D$257, MATCH(0, IF(ISBLANK('Annex 2 Designated EHV charges'!$D$11:$D$257),1, COUNTIF(A$4:$A202, 'Annex 2 Designated EHV charges'!$D$11:$D$257)), 0)),"")</f>
        <v/>
      </c>
      <c r="B203" s="96" t="str">
        <f>IF($A203="","",VLOOKUP($A203,'Annex 2 Designated EHV charges'!$D:$O,2,0))</f>
        <v/>
      </c>
      <c r="C203" s="97" t="str">
        <f>IF($A203="","",VLOOKUP($A203,'Annex 2 Designated EHV charges'!$D:$O,3,0))</f>
        <v/>
      </c>
      <c r="D203" s="96" t="str">
        <f>IF($A203="","",VLOOKUP($A203,'Annex 2 Designated EHV charges'!$D:$O,4,0))</f>
        <v/>
      </c>
      <c r="E203" s="98"/>
      <c r="F203" s="99" t="str">
        <f>IFERROR(IF(VLOOKUP($A203,'Annex 2 Designated EHV charges'!$D:$O,10,FALSE)=0,"",VLOOKUP($A203,'Annex 2 Designated EHV charges'!$D:$O,10,FALSE)),"")</f>
        <v/>
      </c>
      <c r="G203" s="100" t="str">
        <f>IFERROR(IF(VLOOKUP($A203,'Annex 2 Designated EHV charges'!$D:$O,11,FALSE)=0,"",VLOOKUP($A203,'Annex 2 Designated EHV charges'!$D:$O,11,FALSE)),"")</f>
        <v/>
      </c>
      <c r="H203" s="100" t="str">
        <f>IFERROR(IF(VLOOKUP($A203,'Annex 2 Designated EHV charges'!$D:$O,12,FALSE)=0,"",VLOOKUP($A203,'Annex 2 Designated EHV charges'!$D:$O,12,FALSE)),"")</f>
        <v/>
      </c>
    </row>
    <row r="204" spans="1:8" x14ac:dyDescent="0.2">
      <c r="A204" s="97" t="str">
        <f t="array" ref="A204">IFERROR(INDEX('Annex 2 Designated EHV charges'!$D$11:$D$257, MATCH(0, IF(ISBLANK('Annex 2 Designated EHV charges'!$D$11:$D$257),1, COUNTIF(A$4:$A203, 'Annex 2 Designated EHV charges'!$D$11:$D$257)), 0)),"")</f>
        <v/>
      </c>
      <c r="B204" s="96" t="str">
        <f>IF($A204="","",VLOOKUP($A204,'Annex 2 Designated EHV charges'!$D:$O,2,0))</f>
        <v/>
      </c>
      <c r="C204" s="97" t="str">
        <f>IF($A204="","",VLOOKUP($A204,'Annex 2 Designated EHV charges'!$D:$O,3,0))</f>
        <v/>
      </c>
      <c r="D204" s="96" t="str">
        <f>IF($A204="","",VLOOKUP($A204,'Annex 2 Designated EHV charges'!$D:$O,4,0))</f>
        <v/>
      </c>
      <c r="E204" s="98"/>
      <c r="F204" s="99" t="str">
        <f>IFERROR(IF(VLOOKUP($A204,'Annex 2 Designated EHV charges'!$D:$O,10,FALSE)=0,"",VLOOKUP($A204,'Annex 2 Designated EHV charges'!$D:$O,10,FALSE)),"")</f>
        <v/>
      </c>
      <c r="G204" s="100" t="str">
        <f>IFERROR(IF(VLOOKUP($A204,'Annex 2 Designated EHV charges'!$D:$O,11,FALSE)=0,"",VLOOKUP($A204,'Annex 2 Designated EHV charges'!$D:$O,11,FALSE)),"")</f>
        <v/>
      </c>
      <c r="H204" s="100" t="str">
        <f>IFERROR(IF(VLOOKUP($A204,'Annex 2 Designated EHV charges'!$D:$O,12,FALSE)=0,"",VLOOKUP($A204,'Annex 2 Designated EHV charges'!$D:$O,12,FALSE)),"")</f>
        <v/>
      </c>
    </row>
    <row r="205" spans="1:8" x14ac:dyDescent="0.2">
      <c r="A205" s="97" t="str">
        <f t="array" ref="A205">IFERROR(INDEX('Annex 2 Designated EHV charges'!$D$11:$D$257, MATCH(0, IF(ISBLANK('Annex 2 Designated EHV charges'!$D$11:$D$257),1, COUNTIF(A$4:$A204, 'Annex 2 Designated EHV charges'!$D$11:$D$257)), 0)),"")</f>
        <v/>
      </c>
      <c r="B205" s="96" t="str">
        <f>IF($A205="","",VLOOKUP($A205,'Annex 2 Designated EHV charges'!$D:$O,2,0))</f>
        <v/>
      </c>
      <c r="C205" s="97" t="str">
        <f>IF($A205="","",VLOOKUP($A205,'Annex 2 Designated EHV charges'!$D:$O,3,0))</f>
        <v/>
      </c>
      <c r="D205" s="96" t="str">
        <f>IF($A205="","",VLOOKUP($A205,'Annex 2 Designated EHV charges'!$D:$O,4,0))</f>
        <v/>
      </c>
      <c r="E205" s="98"/>
      <c r="F205" s="99" t="str">
        <f>IFERROR(IF(VLOOKUP($A205,'Annex 2 Designated EHV charges'!$D:$O,10,FALSE)=0,"",VLOOKUP($A205,'Annex 2 Designated EHV charges'!$D:$O,10,FALSE)),"")</f>
        <v/>
      </c>
      <c r="G205" s="100" t="str">
        <f>IFERROR(IF(VLOOKUP($A205,'Annex 2 Designated EHV charges'!$D:$O,11,FALSE)=0,"",VLOOKUP($A205,'Annex 2 Designated EHV charges'!$D:$O,11,FALSE)),"")</f>
        <v/>
      </c>
      <c r="H205" s="100" t="str">
        <f>IFERROR(IF(VLOOKUP($A205,'Annex 2 Designated EHV charges'!$D:$O,12,FALSE)=0,"",VLOOKUP($A205,'Annex 2 Designated EHV charges'!$D:$O,12,FALSE)),"")</f>
        <v/>
      </c>
    </row>
    <row r="206" spans="1:8" x14ac:dyDescent="0.2">
      <c r="A206" s="97" t="str">
        <f t="array" ref="A206">IFERROR(INDEX('Annex 2 Designated EHV charges'!$D$11:$D$257, MATCH(0, IF(ISBLANK('Annex 2 Designated EHV charges'!$D$11:$D$257),1, COUNTIF(A$4:$A205, 'Annex 2 Designated EHV charges'!$D$11:$D$257)), 0)),"")</f>
        <v/>
      </c>
      <c r="B206" s="96" t="str">
        <f>IF($A206="","",VLOOKUP($A206,'Annex 2 Designated EHV charges'!$D:$O,2,0))</f>
        <v/>
      </c>
      <c r="C206" s="97" t="str">
        <f>IF($A206="","",VLOOKUP($A206,'Annex 2 Designated EHV charges'!$D:$O,3,0))</f>
        <v/>
      </c>
      <c r="D206" s="96" t="str">
        <f>IF($A206="","",VLOOKUP($A206,'Annex 2 Designated EHV charges'!$D:$O,4,0))</f>
        <v/>
      </c>
      <c r="E206" s="98"/>
      <c r="F206" s="99" t="str">
        <f>IFERROR(IF(VLOOKUP($A206,'Annex 2 Designated EHV charges'!$D:$O,10,FALSE)=0,"",VLOOKUP($A206,'Annex 2 Designated EHV charges'!$D:$O,10,FALSE)),"")</f>
        <v/>
      </c>
      <c r="G206" s="100" t="str">
        <f>IFERROR(IF(VLOOKUP($A206,'Annex 2 Designated EHV charges'!$D:$O,11,FALSE)=0,"",VLOOKUP($A206,'Annex 2 Designated EHV charges'!$D:$O,11,FALSE)),"")</f>
        <v/>
      </c>
      <c r="H206" s="100" t="str">
        <f>IFERROR(IF(VLOOKUP($A206,'Annex 2 Designated EHV charges'!$D:$O,12,FALSE)=0,"",VLOOKUP($A206,'Annex 2 Designated EHV charges'!$D:$O,12,FALSE)),"")</f>
        <v/>
      </c>
    </row>
    <row r="207" spans="1:8" x14ac:dyDescent="0.2">
      <c r="A207" s="97" t="str">
        <f t="array" ref="A207">IFERROR(INDEX('Annex 2 Designated EHV charges'!$D$11:$D$257, MATCH(0, IF(ISBLANK('Annex 2 Designated EHV charges'!$D$11:$D$257),1, COUNTIF(A$4:$A206, 'Annex 2 Designated EHV charges'!$D$11:$D$257)), 0)),"")</f>
        <v/>
      </c>
      <c r="B207" s="96" t="str">
        <f>IF($A207="","",VLOOKUP($A207,'Annex 2 Designated EHV charges'!$D:$O,2,0))</f>
        <v/>
      </c>
      <c r="C207" s="97" t="str">
        <f>IF($A207="","",VLOOKUP($A207,'Annex 2 Designated EHV charges'!$D:$O,3,0))</f>
        <v/>
      </c>
      <c r="D207" s="96" t="str">
        <f>IF($A207="","",VLOOKUP($A207,'Annex 2 Designated EHV charges'!$D:$O,4,0))</f>
        <v/>
      </c>
      <c r="E207" s="98"/>
      <c r="F207" s="99" t="str">
        <f>IFERROR(IF(VLOOKUP($A207,'Annex 2 Designated EHV charges'!$D:$O,10,FALSE)=0,"",VLOOKUP($A207,'Annex 2 Designated EHV charges'!$D:$O,10,FALSE)),"")</f>
        <v/>
      </c>
      <c r="G207" s="100" t="str">
        <f>IFERROR(IF(VLOOKUP($A207,'Annex 2 Designated EHV charges'!$D:$O,11,FALSE)=0,"",VLOOKUP($A207,'Annex 2 Designated EHV charges'!$D:$O,11,FALSE)),"")</f>
        <v/>
      </c>
      <c r="H207" s="100" t="str">
        <f>IFERROR(IF(VLOOKUP($A207,'Annex 2 Designated EHV charges'!$D:$O,12,FALSE)=0,"",VLOOKUP($A207,'Annex 2 Designated EHV charges'!$D:$O,12,FALSE)),"")</f>
        <v/>
      </c>
    </row>
    <row r="208" spans="1:8" x14ac:dyDescent="0.2">
      <c r="A208" s="97" t="str">
        <f t="array" ref="A208">IFERROR(INDEX('Annex 2 Designated EHV charges'!$D$11:$D$257, MATCH(0, IF(ISBLANK('Annex 2 Designated EHV charges'!$D$11:$D$257),1, COUNTIF(A$4:$A207, 'Annex 2 Designated EHV charges'!$D$11:$D$257)), 0)),"")</f>
        <v/>
      </c>
      <c r="B208" s="96" t="str">
        <f>IF($A208="","",VLOOKUP($A208,'Annex 2 Designated EHV charges'!$D:$O,2,0))</f>
        <v/>
      </c>
      <c r="C208" s="97" t="str">
        <f>IF($A208="","",VLOOKUP($A208,'Annex 2 Designated EHV charges'!$D:$O,3,0))</f>
        <v/>
      </c>
      <c r="D208" s="96" t="str">
        <f>IF($A208="","",VLOOKUP($A208,'Annex 2 Designated EHV charges'!$D:$O,4,0))</f>
        <v/>
      </c>
      <c r="E208" s="98"/>
      <c r="F208" s="99" t="str">
        <f>IFERROR(IF(VLOOKUP($A208,'Annex 2 Designated EHV charges'!$D:$O,10,FALSE)=0,"",VLOOKUP($A208,'Annex 2 Designated EHV charges'!$D:$O,10,FALSE)),"")</f>
        <v/>
      </c>
      <c r="G208" s="100" t="str">
        <f>IFERROR(IF(VLOOKUP($A208,'Annex 2 Designated EHV charges'!$D:$O,11,FALSE)=0,"",VLOOKUP($A208,'Annex 2 Designated EHV charges'!$D:$O,11,FALSE)),"")</f>
        <v/>
      </c>
      <c r="H208" s="100" t="str">
        <f>IFERROR(IF(VLOOKUP($A208,'Annex 2 Designated EHV charges'!$D:$O,12,FALSE)=0,"",VLOOKUP($A208,'Annex 2 Designated EHV charges'!$D:$O,12,FALSE)),"")</f>
        <v/>
      </c>
    </row>
    <row r="209" spans="1:8" x14ac:dyDescent="0.2">
      <c r="A209" s="97" t="str">
        <f t="array" ref="A209">IFERROR(INDEX('Annex 2 Designated EHV charges'!$D$11:$D$257, MATCH(0, IF(ISBLANK('Annex 2 Designated EHV charges'!$D$11:$D$257),1, COUNTIF(A$4:$A208, 'Annex 2 Designated EHV charges'!$D$11:$D$257)), 0)),"")</f>
        <v/>
      </c>
      <c r="B209" s="96" t="str">
        <f>IF($A209="","",VLOOKUP($A209,'Annex 2 Designated EHV charges'!$D:$O,2,0))</f>
        <v/>
      </c>
      <c r="C209" s="97" t="str">
        <f>IF($A209="","",VLOOKUP($A209,'Annex 2 Designated EHV charges'!$D:$O,3,0))</f>
        <v/>
      </c>
      <c r="D209" s="96" t="str">
        <f>IF($A209="","",VLOOKUP($A209,'Annex 2 Designated EHV charges'!$D:$O,4,0))</f>
        <v/>
      </c>
      <c r="E209" s="98"/>
      <c r="F209" s="99" t="str">
        <f>IFERROR(IF(VLOOKUP($A209,'Annex 2 Designated EHV charges'!$D:$O,10,FALSE)=0,"",VLOOKUP($A209,'Annex 2 Designated EHV charges'!$D:$O,10,FALSE)),"")</f>
        <v/>
      </c>
      <c r="G209" s="100" t="str">
        <f>IFERROR(IF(VLOOKUP($A209,'Annex 2 Designated EHV charges'!$D:$O,11,FALSE)=0,"",VLOOKUP($A209,'Annex 2 Designated EHV charges'!$D:$O,11,FALSE)),"")</f>
        <v/>
      </c>
      <c r="H209" s="100" t="str">
        <f>IFERROR(IF(VLOOKUP($A209,'Annex 2 Designated EHV charges'!$D:$O,12,FALSE)=0,"",VLOOKUP($A209,'Annex 2 Designated EHV charges'!$D:$O,12,FALSE)),"")</f>
        <v/>
      </c>
    </row>
    <row r="210" spans="1:8" x14ac:dyDescent="0.2">
      <c r="A210" s="97" t="str">
        <f t="array" ref="A210">IFERROR(INDEX('Annex 2 Designated EHV charges'!$D$11:$D$257, MATCH(0, IF(ISBLANK('Annex 2 Designated EHV charges'!$D$11:$D$257),1, COUNTIF(A$4:$A209, 'Annex 2 Designated EHV charges'!$D$11:$D$257)), 0)),"")</f>
        <v/>
      </c>
      <c r="B210" s="96" t="str">
        <f>IF($A210="","",VLOOKUP($A210,'Annex 2 Designated EHV charges'!$D:$O,2,0))</f>
        <v/>
      </c>
      <c r="C210" s="97" t="str">
        <f>IF($A210="","",VLOOKUP($A210,'Annex 2 Designated EHV charges'!$D:$O,3,0))</f>
        <v/>
      </c>
      <c r="D210" s="96" t="str">
        <f>IF($A210="","",VLOOKUP($A210,'Annex 2 Designated EHV charges'!$D:$O,4,0))</f>
        <v/>
      </c>
      <c r="E210" s="98"/>
      <c r="F210" s="99" t="str">
        <f>IFERROR(IF(VLOOKUP($A210,'Annex 2 Designated EHV charges'!$D:$O,10,FALSE)=0,"",VLOOKUP($A210,'Annex 2 Designated EHV charges'!$D:$O,10,FALSE)),"")</f>
        <v/>
      </c>
      <c r="G210" s="100" t="str">
        <f>IFERROR(IF(VLOOKUP($A210,'Annex 2 Designated EHV charges'!$D:$O,11,FALSE)=0,"",VLOOKUP($A210,'Annex 2 Designated EHV charges'!$D:$O,11,FALSE)),"")</f>
        <v/>
      </c>
      <c r="H210" s="100" t="str">
        <f>IFERROR(IF(VLOOKUP($A210,'Annex 2 Designated EHV charges'!$D:$O,12,FALSE)=0,"",VLOOKUP($A210,'Annex 2 Designated EHV charges'!$D:$O,12,FALSE)),"")</f>
        <v/>
      </c>
    </row>
    <row r="211" spans="1:8" x14ac:dyDescent="0.2">
      <c r="A211" s="97" t="str">
        <f t="array" ref="A211">IFERROR(INDEX('Annex 2 Designated EHV charges'!$D$11:$D$257, MATCH(0, IF(ISBLANK('Annex 2 Designated EHV charges'!$D$11:$D$257),1, COUNTIF(A$4:$A210, 'Annex 2 Designated EHV charges'!$D$11:$D$257)), 0)),"")</f>
        <v/>
      </c>
      <c r="B211" s="96" t="str">
        <f>IF($A211="","",VLOOKUP($A211,'Annex 2 Designated EHV charges'!$D:$O,2,0))</f>
        <v/>
      </c>
      <c r="C211" s="97" t="str">
        <f>IF($A211="","",VLOOKUP($A211,'Annex 2 Designated EHV charges'!$D:$O,3,0))</f>
        <v/>
      </c>
      <c r="D211" s="96" t="str">
        <f>IF($A211="","",VLOOKUP($A211,'Annex 2 Designated EHV charges'!$D:$O,4,0))</f>
        <v/>
      </c>
      <c r="E211" s="98"/>
      <c r="F211" s="99" t="str">
        <f>IFERROR(IF(VLOOKUP($A211,'Annex 2 Designated EHV charges'!$D:$O,10,FALSE)=0,"",VLOOKUP($A211,'Annex 2 Designated EHV charges'!$D:$O,10,FALSE)),"")</f>
        <v/>
      </c>
      <c r="G211" s="100" t="str">
        <f>IFERROR(IF(VLOOKUP($A211,'Annex 2 Designated EHV charges'!$D:$O,11,FALSE)=0,"",VLOOKUP($A211,'Annex 2 Designated EHV charges'!$D:$O,11,FALSE)),"")</f>
        <v/>
      </c>
      <c r="H211" s="100" t="str">
        <f>IFERROR(IF(VLOOKUP($A211,'Annex 2 Designated EHV charges'!$D:$O,12,FALSE)=0,"",VLOOKUP($A211,'Annex 2 Designated EHV charges'!$D:$O,12,FALSE)),"")</f>
        <v/>
      </c>
    </row>
    <row r="212" spans="1:8" x14ac:dyDescent="0.2">
      <c r="A212" s="97" t="str">
        <f t="array" ref="A212">IFERROR(INDEX('Annex 2 Designated EHV charges'!$D$11:$D$257, MATCH(0, IF(ISBLANK('Annex 2 Designated EHV charges'!$D$11:$D$257),1, COUNTIF(A$4:$A211, 'Annex 2 Designated EHV charges'!$D$11:$D$257)), 0)),"")</f>
        <v/>
      </c>
      <c r="B212" s="96" t="str">
        <f>IF($A212="","",VLOOKUP($A212,'Annex 2 Designated EHV charges'!$D:$O,2,0))</f>
        <v/>
      </c>
      <c r="C212" s="97" t="str">
        <f>IF($A212="","",VLOOKUP($A212,'Annex 2 Designated EHV charges'!$D:$O,3,0))</f>
        <v/>
      </c>
      <c r="D212" s="96" t="str">
        <f>IF($A212="","",VLOOKUP($A212,'Annex 2 Designated EHV charges'!$D:$O,4,0))</f>
        <v/>
      </c>
      <c r="E212" s="98"/>
      <c r="F212" s="99" t="str">
        <f>IFERROR(IF(VLOOKUP($A212,'Annex 2 Designated EHV charges'!$D:$O,10,FALSE)=0,"",VLOOKUP($A212,'Annex 2 Designated EHV charges'!$D:$O,10,FALSE)),"")</f>
        <v/>
      </c>
      <c r="G212" s="100" t="str">
        <f>IFERROR(IF(VLOOKUP($A212,'Annex 2 Designated EHV charges'!$D:$O,11,FALSE)=0,"",VLOOKUP($A212,'Annex 2 Designated EHV charges'!$D:$O,11,FALSE)),"")</f>
        <v/>
      </c>
      <c r="H212" s="100" t="str">
        <f>IFERROR(IF(VLOOKUP($A212,'Annex 2 Designated EHV charges'!$D:$O,12,FALSE)=0,"",VLOOKUP($A212,'Annex 2 Designated EHV charges'!$D:$O,12,FALSE)),"")</f>
        <v/>
      </c>
    </row>
    <row r="213" spans="1:8" x14ac:dyDescent="0.2">
      <c r="A213" s="97" t="str">
        <f t="array" ref="A213">IFERROR(INDEX('Annex 2 Designated EHV charges'!$D$11:$D$257, MATCH(0, IF(ISBLANK('Annex 2 Designated EHV charges'!$D$11:$D$257),1, COUNTIF(A$4:$A212, 'Annex 2 Designated EHV charges'!$D$11:$D$257)), 0)),"")</f>
        <v/>
      </c>
      <c r="B213" s="96" t="str">
        <f>IF($A213="","",VLOOKUP($A213,'Annex 2 Designated EHV charges'!$D:$O,2,0))</f>
        <v/>
      </c>
      <c r="C213" s="97" t="str">
        <f>IF($A213="","",VLOOKUP($A213,'Annex 2 Designated EHV charges'!$D:$O,3,0))</f>
        <v/>
      </c>
      <c r="D213" s="96" t="str">
        <f>IF($A213="","",VLOOKUP($A213,'Annex 2 Designated EHV charges'!$D:$O,4,0))</f>
        <v/>
      </c>
      <c r="E213" s="98"/>
      <c r="F213" s="99" t="str">
        <f>IFERROR(IF(VLOOKUP($A213,'Annex 2 Designated EHV charges'!$D:$O,10,FALSE)=0,"",VLOOKUP($A213,'Annex 2 Designated EHV charges'!$D:$O,10,FALSE)),"")</f>
        <v/>
      </c>
      <c r="G213" s="100" t="str">
        <f>IFERROR(IF(VLOOKUP($A213,'Annex 2 Designated EHV charges'!$D:$O,11,FALSE)=0,"",VLOOKUP($A213,'Annex 2 Designated EHV charges'!$D:$O,11,FALSE)),"")</f>
        <v/>
      </c>
      <c r="H213" s="100" t="str">
        <f>IFERROR(IF(VLOOKUP($A213,'Annex 2 Designated EHV charges'!$D:$O,12,FALSE)=0,"",VLOOKUP($A213,'Annex 2 Designated EHV charges'!$D:$O,12,FALSE)),"")</f>
        <v/>
      </c>
    </row>
    <row r="214" spans="1:8" x14ac:dyDescent="0.2">
      <c r="A214" s="97" t="str">
        <f t="array" ref="A214">IFERROR(INDEX('Annex 2 Designated EHV charges'!$D$11:$D$257, MATCH(0, IF(ISBLANK('Annex 2 Designated EHV charges'!$D$11:$D$257),1, COUNTIF(A$4:$A213, 'Annex 2 Designated EHV charges'!$D$11:$D$257)), 0)),"")</f>
        <v/>
      </c>
      <c r="B214" s="96" t="str">
        <f>IF($A214="","",VLOOKUP($A214,'Annex 2 Designated EHV charges'!$D:$O,2,0))</f>
        <v/>
      </c>
      <c r="C214" s="97" t="str">
        <f>IF($A214="","",VLOOKUP($A214,'Annex 2 Designated EHV charges'!$D:$O,3,0))</f>
        <v/>
      </c>
      <c r="D214" s="96" t="str">
        <f>IF($A214="","",VLOOKUP($A214,'Annex 2 Designated EHV charges'!$D:$O,4,0))</f>
        <v/>
      </c>
      <c r="E214" s="98"/>
      <c r="F214" s="99" t="str">
        <f>IFERROR(IF(VLOOKUP($A214,'Annex 2 Designated EHV charges'!$D:$O,10,FALSE)=0,"",VLOOKUP($A214,'Annex 2 Designated EHV charges'!$D:$O,10,FALSE)),"")</f>
        <v/>
      </c>
      <c r="G214" s="100" t="str">
        <f>IFERROR(IF(VLOOKUP($A214,'Annex 2 Designated EHV charges'!$D:$O,11,FALSE)=0,"",VLOOKUP($A214,'Annex 2 Designated EHV charges'!$D:$O,11,FALSE)),"")</f>
        <v/>
      </c>
      <c r="H214" s="100" t="str">
        <f>IFERROR(IF(VLOOKUP($A214,'Annex 2 Designated EHV charges'!$D:$O,12,FALSE)=0,"",VLOOKUP($A214,'Annex 2 Designated EHV charges'!$D:$O,12,FALSE)),"")</f>
        <v/>
      </c>
    </row>
    <row r="215" spans="1:8" x14ac:dyDescent="0.2">
      <c r="A215" s="97" t="str">
        <f t="array" ref="A215">IFERROR(INDEX('Annex 2 Designated EHV charges'!$D$11:$D$257, MATCH(0, IF(ISBLANK('Annex 2 Designated EHV charges'!$D$11:$D$257),1, COUNTIF(A$4:$A214, 'Annex 2 Designated EHV charges'!$D$11:$D$257)), 0)),"")</f>
        <v/>
      </c>
      <c r="B215" s="96" t="str">
        <f>IF($A215="","",VLOOKUP($A215,'Annex 2 Designated EHV charges'!$D:$O,2,0))</f>
        <v/>
      </c>
      <c r="C215" s="97" t="str">
        <f>IF($A215="","",VLOOKUP($A215,'Annex 2 Designated EHV charges'!$D:$O,3,0))</f>
        <v/>
      </c>
      <c r="D215" s="96" t="str">
        <f>IF($A215="","",VLOOKUP($A215,'Annex 2 Designated EHV charges'!$D:$O,4,0))</f>
        <v/>
      </c>
      <c r="E215" s="98"/>
      <c r="F215" s="99" t="str">
        <f>IFERROR(IF(VLOOKUP($A215,'Annex 2 Designated EHV charges'!$D:$O,10,FALSE)=0,"",VLOOKUP($A215,'Annex 2 Designated EHV charges'!$D:$O,10,FALSE)),"")</f>
        <v/>
      </c>
      <c r="G215" s="100" t="str">
        <f>IFERROR(IF(VLOOKUP($A215,'Annex 2 Designated EHV charges'!$D:$O,11,FALSE)=0,"",VLOOKUP($A215,'Annex 2 Designated EHV charges'!$D:$O,11,FALSE)),"")</f>
        <v/>
      </c>
      <c r="H215" s="100" t="str">
        <f>IFERROR(IF(VLOOKUP($A215,'Annex 2 Designated EHV charges'!$D:$O,12,FALSE)=0,"",VLOOKUP($A215,'Annex 2 Designated EHV charges'!$D:$O,12,FALSE)),"")</f>
        <v/>
      </c>
    </row>
    <row r="216" spans="1:8" x14ac:dyDescent="0.2">
      <c r="A216" s="97" t="str">
        <f t="array" ref="A216">IFERROR(INDEX('Annex 2 Designated EHV charges'!$D$11:$D$257, MATCH(0, IF(ISBLANK('Annex 2 Designated EHV charges'!$D$11:$D$257),1, COUNTIF(A$4:$A215, 'Annex 2 Designated EHV charges'!$D$11:$D$257)), 0)),"")</f>
        <v/>
      </c>
      <c r="B216" s="96" t="str">
        <f>IF($A216="","",VLOOKUP($A216,'Annex 2 Designated EHV charges'!$D:$O,2,0))</f>
        <v/>
      </c>
      <c r="C216" s="97" t="str">
        <f>IF($A216="","",VLOOKUP($A216,'Annex 2 Designated EHV charges'!$D:$O,3,0))</f>
        <v/>
      </c>
      <c r="D216" s="96" t="str">
        <f>IF($A216="","",VLOOKUP($A216,'Annex 2 Designated EHV charges'!$D:$O,4,0))</f>
        <v/>
      </c>
      <c r="E216" s="98"/>
      <c r="F216" s="99" t="str">
        <f>IFERROR(IF(VLOOKUP($A216,'Annex 2 Designated EHV charges'!$D:$O,10,FALSE)=0,"",VLOOKUP($A216,'Annex 2 Designated EHV charges'!$D:$O,10,FALSE)),"")</f>
        <v/>
      </c>
      <c r="G216" s="100" t="str">
        <f>IFERROR(IF(VLOOKUP($A216,'Annex 2 Designated EHV charges'!$D:$O,11,FALSE)=0,"",VLOOKUP($A216,'Annex 2 Designated EHV charges'!$D:$O,11,FALSE)),"")</f>
        <v/>
      </c>
      <c r="H216" s="100" t="str">
        <f>IFERROR(IF(VLOOKUP($A216,'Annex 2 Designated EHV charges'!$D:$O,12,FALSE)=0,"",VLOOKUP($A216,'Annex 2 Designated EHV charges'!$D:$O,12,FALSE)),"")</f>
        <v/>
      </c>
    </row>
    <row r="217" spans="1:8" x14ac:dyDescent="0.2">
      <c r="A217" s="97" t="str">
        <f t="array" ref="A217">IFERROR(INDEX('Annex 2 Designated EHV charges'!$D$11:$D$257, MATCH(0, IF(ISBLANK('Annex 2 Designated EHV charges'!$D$11:$D$257),1, COUNTIF(A$4:$A216, 'Annex 2 Designated EHV charges'!$D$11:$D$257)), 0)),"")</f>
        <v/>
      </c>
      <c r="B217" s="96" t="str">
        <f>IF($A217="","",VLOOKUP($A217,'Annex 2 Designated EHV charges'!$D:$O,2,0))</f>
        <v/>
      </c>
      <c r="C217" s="97" t="str">
        <f>IF($A217="","",VLOOKUP($A217,'Annex 2 Designated EHV charges'!$D:$O,3,0))</f>
        <v/>
      </c>
      <c r="D217" s="96" t="str">
        <f>IF($A217="","",VLOOKUP($A217,'Annex 2 Designated EHV charges'!$D:$O,4,0))</f>
        <v/>
      </c>
      <c r="E217" s="98"/>
      <c r="F217" s="99" t="str">
        <f>IFERROR(IF(VLOOKUP($A217,'Annex 2 Designated EHV charges'!$D:$O,10,FALSE)=0,"",VLOOKUP($A217,'Annex 2 Designated EHV charges'!$D:$O,10,FALSE)),"")</f>
        <v/>
      </c>
      <c r="G217" s="100" t="str">
        <f>IFERROR(IF(VLOOKUP($A217,'Annex 2 Designated EHV charges'!$D:$O,11,FALSE)=0,"",VLOOKUP($A217,'Annex 2 Designated EHV charges'!$D:$O,11,FALSE)),"")</f>
        <v/>
      </c>
      <c r="H217" s="100" t="str">
        <f>IFERROR(IF(VLOOKUP($A217,'Annex 2 Designated EHV charges'!$D:$O,12,FALSE)=0,"",VLOOKUP($A217,'Annex 2 Designated EHV charges'!$D:$O,12,FALSE)),"")</f>
        <v/>
      </c>
    </row>
    <row r="218" spans="1:8" x14ac:dyDescent="0.2">
      <c r="A218" s="97" t="str">
        <f t="array" ref="A218">IFERROR(INDEX('Annex 2 Designated EHV charges'!$D$11:$D$257, MATCH(0, IF(ISBLANK('Annex 2 Designated EHV charges'!$D$11:$D$257),1, COUNTIF(A$4:$A217, 'Annex 2 Designated EHV charges'!$D$11:$D$257)), 0)),"")</f>
        <v/>
      </c>
      <c r="B218" s="96" t="str">
        <f>IF($A218="","",VLOOKUP($A218,'Annex 2 Designated EHV charges'!$D:$O,2,0))</f>
        <v/>
      </c>
      <c r="C218" s="97" t="str">
        <f>IF($A218="","",VLOOKUP($A218,'Annex 2 Designated EHV charges'!$D:$O,3,0))</f>
        <v/>
      </c>
      <c r="D218" s="96" t="str">
        <f>IF($A218="","",VLOOKUP($A218,'Annex 2 Designated EHV charges'!$D:$O,4,0))</f>
        <v/>
      </c>
      <c r="E218" s="98"/>
      <c r="F218" s="99" t="str">
        <f>IFERROR(IF(VLOOKUP($A218,'Annex 2 Designated EHV charges'!$D:$O,10,FALSE)=0,"",VLOOKUP($A218,'Annex 2 Designated EHV charges'!$D:$O,10,FALSE)),"")</f>
        <v/>
      </c>
      <c r="G218" s="100" t="str">
        <f>IFERROR(IF(VLOOKUP($A218,'Annex 2 Designated EHV charges'!$D:$O,11,FALSE)=0,"",VLOOKUP($A218,'Annex 2 Designated EHV charges'!$D:$O,11,FALSE)),"")</f>
        <v/>
      </c>
      <c r="H218" s="100" t="str">
        <f>IFERROR(IF(VLOOKUP($A218,'Annex 2 Designated EHV charges'!$D:$O,12,FALSE)=0,"",VLOOKUP($A218,'Annex 2 Designated EHV charges'!$D:$O,12,FALSE)),"")</f>
        <v/>
      </c>
    </row>
    <row r="219" spans="1:8" x14ac:dyDescent="0.2">
      <c r="A219" s="97" t="str">
        <f t="array" ref="A219">IFERROR(INDEX('Annex 2 Designated EHV charges'!$D$11:$D$257, MATCH(0, IF(ISBLANK('Annex 2 Designated EHV charges'!$D$11:$D$257),1, COUNTIF(A$4:$A218, 'Annex 2 Designated EHV charges'!$D$11:$D$257)), 0)),"")</f>
        <v/>
      </c>
      <c r="B219" s="96" t="str">
        <f>IF($A219="","",VLOOKUP($A219,'Annex 2 Designated EHV charges'!$D:$O,2,0))</f>
        <v/>
      </c>
      <c r="C219" s="97" t="str">
        <f>IF($A219="","",VLOOKUP($A219,'Annex 2 Designated EHV charges'!$D:$O,3,0))</f>
        <v/>
      </c>
      <c r="D219" s="96" t="str">
        <f>IF($A219="","",VLOOKUP($A219,'Annex 2 Designated EHV charges'!$D:$O,4,0))</f>
        <v/>
      </c>
      <c r="E219" s="98"/>
      <c r="F219" s="99" t="str">
        <f>IFERROR(IF(VLOOKUP($A219,'Annex 2 Designated EHV charges'!$D:$O,10,FALSE)=0,"",VLOOKUP($A219,'Annex 2 Designated EHV charges'!$D:$O,10,FALSE)),"")</f>
        <v/>
      </c>
      <c r="G219" s="100" t="str">
        <f>IFERROR(IF(VLOOKUP($A219,'Annex 2 Designated EHV charges'!$D:$O,11,FALSE)=0,"",VLOOKUP($A219,'Annex 2 Designated EHV charges'!$D:$O,11,FALSE)),"")</f>
        <v/>
      </c>
      <c r="H219" s="100" t="str">
        <f>IFERROR(IF(VLOOKUP($A219,'Annex 2 Designated EHV charges'!$D:$O,12,FALSE)=0,"",VLOOKUP($A219,'Annex 2 Designated EHV charges'!$D:$O,12,FALSE)),"")</f>
        <v/>
      </c>
    </row>
    <row r="220" spans="1:8" x14ac:dyDescent="0.2">
      <c r="A220" s="97" t="str">
        <f t="array" ref="A220">IFERROR(INDEX('Annex 2 Designated EHV charges'!$D$11:$D$257, MATCH(0, IF(ISBLANK('Annex 2 Designated EHV charges'!$D$11:$D$257),1, COUNTIF(A$4:$A219, 'Annex 2 Designated EHV charges'!$D$11:$D$257)), 0)),"")</f>
        <v/>
      </c>
      <c r="B220" s="96" t="str">
        <f>IF($A220="","",VLOOKUP($A220,'Annex 2 Designated EHV charges'!$D:$O,2,0))</f>
        <v/>
      </c>
      <c r="C220" s="97" t="str">
        <f>IF($A220="","",VLOOKUP($A220,'Annex 2 Designated EHV charges'!$D:$O,3,0))</f>
        <v/>
      </c>
      <c r="D220" s="96" t="str">
        <f>IF($A220="","",VLOOKUP($A220,'Annex 2 Designated EHV charges'!$D:$O,4,0))</f>
        <v/>
      </c>
      <c r="E220" s="98"/>
      <c r="F220" s="99" t="str">
        <f>IFERROR(IF(VLOOKUP($A220,'Annex 2 Designated EHV charges'!$D:$O,10,FALSE)=0,"",VLOOKUP($A220,'Annex 2 Designated EHV charges'!$D:$O,10,FALSE)),"")</f>
        <v/>
      </c>
      <c r="G220" s="100" t="str">
        <f>IFERROR(IF(VLOOKUP($A220,'Annex 2 Designated EHV charges'!$D:$O,11,FALSE)=0,"",VLOOKUP($A220,'Annex 2 Designated EHV charges'!$D:$O,11,FALSE)),"")</f>
        <v/>
      </c>
      <c r="H220" s="100" t="str">
        <f>IFERROR(IF(VLOOKUP($A220,'Annex 2 Designated EHV charges'!$D:$O,12,FALSE)=0,"",VLOOKUP($A220,'Annex 2 Designated EHV charges'!$D:$O,12,FALSE)),"")</f>
        <v/>
      </c>
    </row>
    <row r="221" spans="1:8" x14ac:dyDescent="0.2">
      <c r="A221" s="97" t="str">
        <f t="array" ref="A221">IFERROR(INDEX('Annex 2 Designated EHV charges'!$D$11:$D$257, MATCH(0, IF(ISBLANK('Annex 2 Designated EHV charges'!$D$11:$D$257),1, COUNTIF(A$4:$A220, 'Annex 2 Designated EHV charges'!$D$11:$D$257)), 0)),"")</f>
        <v/>
      </c>
      <c r="B221" s="96" t="str">
        <f>IF($A221="","",VLOOKUP($A221,'Annex 2 Designated EHV charges'!$D:$O,2,0))</f>
        <v/>
      </c>
      <c r="C221" s="97" t="str">
        <f>IF($A221="","",VLOOKUP($A221,'Annex 2 Designated EHV charges'!$D:$O,3,0))</f>
        <v/>
      </c>
      <c r="D221" s="96" t="str">
        <f>IF($A221="","",VLOOKUP($A221,'Annex 2 Designated EHV charges'!$D:$O,4,0))</f>
        <v/>
      </c>
      <c r="E221" s="98"/>
      <c r="F221" s="99" t="str">
        <f>IFERROR(IF(VLOOKUP($A221,'Annex 2 Designated EHV charges'!$D:$O,10,FALSE)=0,"",VLOOKUP($A221,'Annex 2 Designated EHV charges'!$D:$O,10,FALSE)),"")</f>
        <v/>
      </c>
      <c r="G221" s="100" t="str">
        <f>IFERROR(IF(VLOOKUP($A221,'Annex 2 Designated EHV charges'!$D:$O,11,FALSE)=0,"",VLOOKUP($A221,'Annex 2 Designated EHV charges'!$D:$O,11,FALSE)),"")</f>
        <v/>
      </c>
      <c r="H221" s="100" t="str">
        <f>IFERROR(IF(VLOOKUP($A221,'Annex 2 Designated EHV charges'!$D:$O,12,FALSE)=0,"",VLOOKUP($A221,'Annex 2 Designated EHV charges'!$D:$O,12,FALSE)),"")</f>
        <v/>
      </c>
    </row>
    <row r="222" spans="1:8" x14ac:dyDescent="0.2">
      <c r="A222" s="97" t="str">
        <f t="array" ref="A222">IFERROR(INDEX('Annex 2 Designated EHV charges'!$D$11:$D$257, MATCH(0, IF(ISBLANK('Annex 2 Designated EHV charges'!$D$11:$D$257),1, COUNTIF(A$4:$A221, 'Annex 2 Designated EHV charges'!$D$11:$D$257)), 0)),"")</f>
        <v/>
      </c>
      <c r="B222" s="96" t="str">
        <f>IF($A222="","",VLOOKUP($A222,'Annex 2 Designated EHV charges'!$D:$O,2,0))</f>
        <v/>
      </c>
      <c r="C222" s="97" t="str">
        <f>IF($A222="","",VLOOKUP($A222,'Annex 2 Designated EHV charges'!$D:$O,3,0))</f>
        <v/>
      </c>
      <c r="D222" s="96" t="str">
        <f>IF($A222="","",VLOOKUP($A222,'Annex 2 Designated EHV charges'!$D:$O,4,0))</f>
        <v/>
      </c>
      <c r="E222" s="98"/>
      <c r="F222" s="99" t="str">
        <f>IFERROR(IF(VLOOKUP($A222,'Annex 2 Designated EHV charges'!$D:$O,10,FALSE)=0,"",VLOOKUP($A222,'Annex 2 Designated EHV charges'!$D:$O,10,FALSE)),"")</f>
        <v/>
      </c>
      <c r="G222" s="100" t="str">
        <f>IFERROR(IF(VLOOKUP($A222,'Annex 2 Designated EHV charges'!$D:$O,11,FALSE)=0,"",VLOOKUP($A222,'Annex 2 Designated EHV charges'!$D:$O,11,FALSE)),"")</f>
        <v/>
      </c>
      <c r="H222" s="100" t="str">
        <f>IFERROR(IF(VLOOKUP($A222,'Annex 2 Designated EHV charges'!$D:$O,12,FALSE)=0,"",VLOOKUP($A222,'Annex 2 Designated EHV charges'!$D:$O,12,FALSE)),"")</f>
        <v/>
      </c>
    </row>
    <row r="223" spans="1:8" x14ac:dyDescent="0.2">
      <c r="A223" s="97" t="str">
        <f t="array" ref="A223">IFERROR(INDEX('Annex 2 Designated EHV charges'!$D$11:$D$257, MATCH(0, IF(ISBLANK('Annex 2 Designated EHV charges'!$D$11:$D$257),1, COUNTIF(A$4:$A222, 'Annex 2 Designated EHV charges'!$D$11:$D$257)), 0)),"")</f>
        <v/>
      </c>
      <c r="B223" s="96" t="str">
        <f>IF($A223="","",VLOOKUP($A223,'Annex 2 Designated EHV charges'!$D:$O,2,0))</f>
        <v/>
      </c>
      <c r="C223" s="97" t="str">
        <f>IF($A223="","",VLOOKUP($A223,'Annex 2 Designated EHV charges'!$D:$O,3,0))</f>
        <v/>
      </c>
      <c r="D223" s="96" t="str">
        <f>IF($A223="","",VLOOKUP($A223,'Annex 2 Designated EHV charges'!$D:$O,4,0))</f>
        <v/>
      </c>
      <c r="E223" s="98"/>
      <c r="F223" s="99" t="str">
        <f>IFERROR(IF(VLOOKUP($A223,'Annex 2 Designated EHV charges'!$D:$O,10,FALSE)=0,"",VLOOKUP($A223,'Annex 2 Designated EHV charges'!$D:$O,10,FALSE)),"")</f>
        <v/>
      </c>
      <c r="G223" s="100" t="str">
        <f>IFERROR(IF(VLOOKUP($A223,'Annex 2 Designated EHV charges'!$D:$O,11,FALSE)=0,"",VLOOKUP($A223,'Annex 2 Designated EHV charges'!$D:$O,11,FALSE)),"")</f>
        <v/>
      </c>
      <c r="H223" s="100" t="str">
        <f>IFERROR(IF(VLOOKUP($A223,'Annex 2 Designated EHV charges'!$D:$O,12,FALSE)=0,"",VLOOKUP($A223,'Annex 2 Designated EHV charges'!$D:$O,12,FALSE)),"")</f>
        <v/>
      </c>
    </row>
    <row r="224" spans="1:8" x14ac:dyDescent="0.2">
      <c r="A224" s="97" t="str">
        <f t="array" ref="A224">IFERROR(INDEX('Annex 2 Designated EHV charges'!$D$11:$D$257, MATCH(0, IF(ISBLANK('Annex 2 Designated EHV charges'!$D$11:$D$257),1, COUNTIF(A$4:$A223, 'Annex 2 Designated EHV charges'!$D$11:$D$257)), 0)),"")</f>
        <v/>
      </c>
      <c r="B224" s="96" t="str">
        <f>IF($A224="","",VLOOKUP($A224,'Annex 2 Designated EHV charges'!$D:$O,2,0))</f>
        <v/>
      </c>
      <c r="C224" s="97" t="str">
        <f>IF($A224="","",VLOOKUP($A224,'Annex 2 Designated EHV charges'!$D:$O,3,0))</f>
        <v/>
      </c>
      <c r="D224" s="96" t="str">
        <f>IF($A224="","",VLOOKUP($A224,'Annex 2 Designated EHV charges'!$D:$O,4,0))</f>
        <v/>
      </c>
      <c r="E224" s="98"/>
      <c r="F224" s="99" t="str">
        <f>IFERROR(IF(VLOOKUP($A224,'Annex 2 Designated EHV charges'!$D:$O,10,FALSE)=0,"",VLOOKUP($A224,'Annex 2 Designated EHV charges'!$D:$O,10,FALSE)),"")</f>
        <v/>
      </c>
      <c r="G224" s="100" t="str">
        <f>IFERROR(IF(VLOOKUP($A224,'Annex 2 Designated EHV charges'!$D:$O,11,FALSE)=0,"",VLOOKUP($A224,'Annex 2 Designated EHV charges'!$D:$O,11,FALSE)),"")</f>
        <v/>
      </c>
      <c r="H224" s="100" t="str">
        <f>IFERROR(IF(VLOOKUP($A224,'Annex 2 Designated EHV charges'!$D:$O,12,FALSE)=0,"",VLOOKUP($A224,'Annex 2 Designated EHV charges'!$D:$O,12,FALSE)),"")</f>
        <v/>
      </c>
    </row>
    <row r="225" spans="1:8" x14ac:dyDescent="0.2">
      <c r="A225" s="97" t="str">
        <f t="array" ref="A225">IFERROR(INDEX('Annex 2 Designated EHV charges'!$D$11:$D$257, MATCH(0, IF(ISBLANK('Annex 2 Designated EHV charges'!$D$11:$D$257),1, COUNTIF(A$4:$A224, 'Annex 2 Designated EHV charges'!$D$11:$D$257)), 0)),"")</f>
        <v/>
      </c>
      <c r="B225" s="96" t="str">
        <f>IF($A225="","",VLOOKUP($A225,'Annex 2 Designated EHV charges'!$D:$O,2,0))</f>
        <v/>
      </c>
      <c r="C225" s="97" t="str">
        <f>IF($A225="","",VLOOKUP($A225,'Annex 2 Designated EHV charges'!$D:$O,3,0))</f>
        <v/>
      </c>
      <c r="D225" s="96" t="str">
        <f>IF($A225="","",VLOOKUP($A225,'Annex 2 Designated EHV charges'!$D:$O,4,0))</f>
        <v/>
      </c>
      <c r="E225" s="98"/>
      <c r="F225" s="99" t="str">
        <f>IFERROR(IF(VLOOKUP($A225,'Annex 2 Designated EHV charges'!$D:$O,10,FALSE)=0,"",VLOOKUP($A225,'Annex 2 Designated EHV charges'!$D:$O,10,FALSE)),"")</f>
        <v/>
      </c>
      <c r="G225" s="100" t="str">
        <f>IFERROR(IF(VLOOKUP($A225,'Annex 2 Designated EHV charges'!$D:$O,11,FALSE)=0,"",VLOOKUP($A225,'Annex 2 Designated EHV charges'!$D:$O,11,FALSE)),"")</f>
        <v/>
      </c>
      <c r="H225" s="100" t="str">
        <f>IFERROR(IF(VLOOKUP($A225,'Annex 2 Designated EHV charges'!$D:$O,12,FALSE)=0,"",VLOOKUP($A225,'Annex 2 Designated EHV charges'!$D:$O,12,FALSE)),"")</f>
        <v/>
      </c>
    </row>
    <row r="226" spans="1:8" x14ac:dyDescent="0.2">
      <c r="A226" s="97" t="str">
        <f t="array" ref="A226">IFERROR(INDEX('Annex 2 Designated EHV charges'!$D$11:$D$257, MATCH(0, IF(ISBLANK('Annex 2 Designated EHV charges'!$D$11:$D$257),1, COUNTIF(A$4:$A225, 'Annex 2 Designated EHV charges'!$D$11:$D$257)), 0)),"")</f>
        <v/>
      </c>
      <c r="B226" s="96" t="str">
        <f>IF($A226="","",VLOOKUP($A226,'Annex 2 Designated EHV charges'!$D:$O,2,0))</f>
        <v/>
      </c>
      <c r="C226" s="97" t="str">
        <f>IF($A226="","",VLOOKUP($A226,'Annex 2 Designated EHV charges'!$D:$O,3,0))</f>
        <v/>
      </c>
      <c r="D226" s="96" t="str">
        <f>IF($A226="","",VLOOKUP($A226,'Annex 2 Designated EHV charges'!$D:$O,4,0))</f>
        <v/>
      </c>
      <c r="E226" s="98"/>
      <c r="F226" s="99" t="str">
        <f>IFERROR(IF(VLOOKUP($A226,'Annex 2 Designated EHV charges'!$D:$O,10,FALSE)=0,"",VLOOKUP($A226,'Annex 2 Designated EHV charges'!$D:$O,10,FALSE)),"")</f>
        <v/>
      </c>
      <c r="G226" s="100" t="str">
        <f>IFERROR(IF(VLOOKUP($A226,'Annex 2 Designated EHV charges'!$D:$O,11,FALSE)=0,"",VLOOKUP($A226,'Annex 2 Designated EHV charges'!$D:$O,11,FALSE)),"")</f>
        <v/>
      </c>
      <c r="H226" s="100" t="str">
        <f>IFERROR(IF(VLOOKUP($A226,'Annex 2 Designated EHV charges'!$D:$O,12,FALSE)=0,"",VLOOKUP($A226,'Annex 2 Designated EHV charges'!$D:$O,12,FALSE)),"")</f>
        <v/>
      </c>
    </row>
    <row r="227" spans="1:8" x14ac:dyDescent="0.2">
      <c r="A227" s="97" t="str">
        <f t="array" ref="A227">IFERROR(INDEX('Annex 2 Designated EHV charges'!$D$11:$D$257, MATCH(0, IF(ISBLANK('Annex 2 Designated EHV charges'!$D$11:$D$257),1, COUNTIF(A$4:$A226, 'Annex 2 Designated EHV charges'!$D$11:$D$257)), 0)),"")</f>
        <v/>
      </c>
      <c r="B227" s="96" t="str">
        <f>IF($A227="","",VLOOKUP($A227,'Annex 2 Designated EHV charges'!$D:$O,2,0))</f>
        <v/>
      </c>
      <c r="C227" s="97" t="str">
        <f>IF($A227="","",VLOOKUP($A227,'Annex 2 Designated EHV charges'!$D:$O,3,0))</f>
        <v/>
      </c>
      <c r="D227" s="96" t="str">
        <f>IF($A227="","",VLOOKUP($A227,'Annex 2 Designated EHV charges'!$D:$O,4,0))</f>
        <v/>
      </c>
      <c r="E227" s="98"/>
      <c r="F227" s="99" t="str">
        <f>IFERROR(IF(VLOOKUP($A227,'Annex 2 Designated EHV charges'!$D:$O,10,FALSE)=0,"",VLOOKUP($A227,'Annex 2 Designated EHV charges'!$D:$O,10,FALSE)),"")</f>
        <v/>
      </c>
      <c r="G227" s="100" t="str">
        <f>IFERROR(IF(VLOOKUP($A227,'Annex 2 Designated EHV charges'!$D:$O,11,FALSE)=0,"",VLOOKUP($A227,'Annex 2 Designated EHV charges'!$D:$O,11,FALSE)),"")</f>
        <v/>
      </c>
      <c r="H227" s="100" t="str">
        <f>IFERROR(IF(VLOOKUP($A227,'Annex 2 Designated EHV charges'!$D:$O,12,FALSE)=0,"",VLOOKUP($A227,'Annex 2 Designated EHV charges'!$D:$O,12,FALSE)),"")</f>
        <v/>
      </c>
    </row>
    <row r="228" spans="1:8" x14ac:dyDescent="0.2">
      <c r="A228" s="97" t="str">
        <f t="array" ref="A228">IFERROR(INDEX('Annex 2 Designated EHV charges'!$D$11:$D$257, MATCH(0, IF(ISBLANK('Annex 2 Designated EHV charges'!$D$11:$D$257),1, COUNTIF(A$4:$A227, 'Annex 2 Designated EHV charges'!$D$11:$D$257)), 0)),"")</f>
        <v/>
      </c>
      <c r="B228" s="96" t="str">
        <f>IF($A228="","",VLOOKUP($A228,'Annex 2 Designated EHV charges'!$D:$O,2,0))</f>
        <v/>
      </c>
      <c r="C228" s="97" t="str">
        <f>IF($A228="","",VLOOKUP($A228,'Annex 2 Designated EHV charges'!$D:$O,3,0))</f>
        <v/>
      </c>
      <c r="D228" s="96" t="str">
        <f>IF($A228="","",VLOOKUP($A228,'Annex 2 Designated EHV charges'!$D:$O,4,0))</f>
        <v/>
      </c>
      <c r="E228" s="98"/>
      <c r="F228" s="99" t="str">
        <f>IFERROR(IF(VLOOKUP($A228,'Annex 2 Designated EHV charges'!$D:$O,10,FALSE)=0,"",VLOOKUP($A228,'Annex 2 Designated EHV charges'!$D:$O,10,FALSE)),"")</f>
        <v/>
      </c>
      <c r="G228" s="100" t="str">
        <f>IFERROR(IF(VLOOKUP($A228,'Annex 2 Designated EHV charges'!$D:$O,11,FALSE)=0,"",VLOOKUP($A228,'Annex 2 Designated EHV charges'!$D:$O,11,FALSE)),"")</f>
        <v/>
      </c>
      <c r="H228" s="100" t="str">
        <f>IFERROR(IF(VLOOKUP($A228,'Annex 2 Designated EHV charges'!$D:$O,12,FALSE)=0,"",VLOOKUP($A228,'Annex 2 Designated EHV charges'!$D:$O,12,FALSE)),"")</f>
        <v/>
      </c>
    </row>
    <row r="229" spans="1:8" x14ac:dyDescent="0.2">
      <c r="A229" s="97" t="str">
        <f t="array" ref="A229">IFERROR(INDEX('Annex 2 Designated EHV charges'!$D$11:$D$257, MATCH(0, IF(ISBLANK('Annex 2 Designated EHV charges'!$D$11:$D$257),1, COUNTIF(A$4:$A228, 'Annex 2 Designated EHV charges'!$D$11:$D$257)), 0)),"")</f>
        <v/>
      </c>
      <c r="B229" s="96" t="str">
        <f>IF($A229="","",VLOOKUP($A229,'Annex 2 Designated EHV charges'!$D:$O,2,0))</f>
        <v/>
      </c>
      <c r="C229" s="97" t="str">
        <f>IF($A229="","",VLOOKUP($A229,'Annex 2 Designated EHV charges'!$D:$O,3,0))</f>
        <v/>
      </c>
      <c r="D229" s="96" t="str">
        <f>IF($A229="","",VLOOKUP($A229,'Annex 2 Designated EHV charges'!$D:$O,4,0))</f>
        <v/>
      </c>
      <c r="E229" s="98"/>
      <c r="F229" s="99" t="str">
        <f>IFERROR(IF(VLOOKUP($A229,'Annex 2 Designated EHV charges'!$D:$O,10,FALSE)=0,"",VLOOKUP($A229,'Annex 2 Designated EHV charges'!$D:$O,10,FALSE)),"")</f>
        <v/>
      </c>
      <c r="G229" s="100" t="str">
        <f>IFERROR(IF(VLOOKUP($A229,'Annex 2 Designated EHV charges'!$D:$O,11,FALSE)=0,"",VLOOKUP($A229,'Annex 2 Designated EHV charges'!$D:$O,11,FALSE)),"")</f>
        <v/>
      </c>
      <c r="H229" s="100" t="str">
        <f>IFERROR(IF(VLOOKUP($A229,'Annex 2 Designated EHV charges'!$D:$O,12,FALSE)=0,"",VLOOKUP($A229,'Annex 2 Designated EHV charges'!$D:$O,12,FALSE)),"")</f>
        <v/>
      </c>
    </row>
    <row r="230" spans="1:8" x14ac:dyDescent="0.2">
      <c r="A230" s="97" t="str">
        <f t="array" ref="A230">IFERROR(INDEX('Annex 2 Designated EHV charges'!$D$11:$D$257, MATCH(0, IF(ISBLANK('Annex 2 Designated EHV charges'!$D$11:$D$257),1, COUNTIF(A$4:$A229, 'Annex 2 Designated EHV charges'!$D$11:$D$257)), 0)),"")</f>
        <v/>
      </c>
      <c r="B230" s="96" t="str">
        <f>IF($A230="","",VLOOKUP($A230,'Annex 2 Designated EHV charges'!$D:$O,2,0))</f>
        <v/>
      </c>
      <c r="C230" s="97" t="str">
        <f>IF($A230="","",VLOOKUP($A230,'Annex 2 Designated EHV charges'!$D:$O,3,0))</f>
        <v/>
      </c>
      <c r="D230" s="96" t="str">
        <f>IF($A230="","",VLOOKUP($A230,'Annex 2 Designated EHV charges'!$D:$O,4,0))</f>
        <v/>
      </c>
      <c r="E230" s="98"/>
      <c r="F230" s="99" t="str">
        <f>IFERROR(IF(VLOOKUP($A230,'Annex 2 Designated EHV charges'!$D:$O,10,FALSE)=0,"",VLOOKUP($A230,'Annex 2 Designated EHV charges'!$D:$O,10,FALSE)),"")</f>
        <v/>
      </c>
      <c r="G230" s="100" t="str">
        <f>IFERROR(IF(VLOOKUP($A230,'Annex 2 Designated EHV charges'!$D:$O,11,FALSE)=0,"",VLOOKUP($A230,'Annex 2 Designated EHV charges'!$D:$O,11,FALSE)),"")</f>
        <v/>
      </c>
      <c r="H230" s="100" t="str">
        <f>IFERROR(IF(VLOOKUP($A230,'Annex 2 Designated EHV charges'!$D:$O,12,FALSE)=0,"",VLOOKUP($A230,'Annex 2 Designated EHV charges'!$D:$O,12,FALSE)),"")</f>
        <v/>
      </c>
    </row>
    <row r="231" spans="1:8" x14ac:dyDescent="0.2">
      <c r="A231" s="97" t="str">
        <f t="array" ref="A231">IFERROR(INDEX('Annex 2 Designated EHV charges'!$D$11:$D$257, MATCH(0, IF(ISBLANK('Annex 2 Designated EHV charges'!$D$11:$D$257),1, COUNTIF(A$4:$A230, 'Annex 2 Designated EHV charges'!$D$11:$D$257)), 0)),"")</f>
        <v/>
      </c>
      <c r="B231" s="96" t="str">
        <f>IF($A231="","",VLOOKUP($A231,'Annex 2 Designated EHV charges'!$D:$O,2,0))</f>
        <v/>
      </c>
      <c r="C231" s="97" t="str">
        <f>IF($A231="","",VLOOKUP($A231,'Annex 2 Designated EHV charges'!$D:$O,3,0))</f>
        <v/>
      </c>
      <c r="D231" s="96" t="str">
        <f>IF($A231="","",VLOOKUP($A231,'Annex 2 Designated EHV charges'!$D:$O,4,0))</f>
        <v/>
      </c>
      <c r="E231" s="98"/>
      <c r="F231" s="99" t="str">
        <f>IFERROR(IF(VLOOKUP($A231,'Annex 2 Designated EHV charges'!$D:$O,10,FALSE)=0,"",VLOOKUP($A231,'Annex 2 Designated EHV charges'!$D:$O,10,FALSE)),"")</f>
        <v/>
      </c>
      <c r="G231" s="100" t="str">
        <f>IFERROR(IF(VLOOKUP($A231,'Annex 2 Designated EHV charges'!$D:$O,11,FALSE)=0,"",VLOOKUP($A231,'Annex 2 Designated EHV charges'!$D:$O,11,FALSE)),"")</f>
        <v/>
      </c>
      <c r="H231" s="100" t="str">
        <f>IFERROR(IF(VLOOKUP($A231,'Annex 2 Designated EHV charges'!$D:$O,12,FALSE)=0,"",VLOOKUP($A231,'Annex 2 Designated EHV charges'!$D:$O,12,FALSE)),"")</f>
        <v/>
      </c>
    </row>
    <row r="232" spans="1:8" x14ac:dyDescent="0.2">
      <c r="A232" s="97" t="str">
        <f t="array" ref="A232">IFERROR(INDEX('Annex 2 Designated EHV charges'!$D$11:$D$257, MATCH(0, IF(ISBLANK('Annex 2 Designated EHV charges'!$D$11:$D$257),1, COUNTIF(A$4:$A231, 'Annex 2 Designated EHV charges'!$D$11:$D$257)), 0)),"")</f>
        <v/>
      </c>
      <c r="B232" s="96" t="str">
        <f>IF($A232="","",VLOOKUP($A232,'Annex 2 Designated EHV charges'!$D:$O,2,0))</f>
        <v/>
      </c>
      <c r="C232" s="97" t="str">
        <f>IF($A232="","",VLOOKUP($A232,'Annex 2 Designated EHV charges'!$D:$O,3,0))</f>
        <v/>
      </c>
      <c r="D232" s="96" t="str">
        <f>IF($A232="","",VLOOKUP($A232,'Annex 2 Designated EHV charges'!$D:$O,4,0))</f>
        <v/>
      </c>
      <c r="E232" s="98"/>
      <c r="F232" s="99" t="str">
        <f>IFERROR(IF(VLOOKUP($A232,'Annex 2 Designated EHV charges'!$D:$O,10,FALSE)=0,"",VLOOKUP($A232,'Annex 2 Designated EHV charges'!$D:$O,10,FALSE)),"")</f>
        <v/>
      </c>
      <c r="G232" s="100" t="str">
        <f>IFERROR(IF(VLOOKUP($A232,'Annex 2 Designated EHV charges'!$D:$O,11,FALSE)=0,"",VLOOKUP($A232,'Annex 2 Designated EHV charges'!$D:$O,11,FALSE)),"")</f>
        <v/>
      </c>
      <c r="H232" s="100" t="str">
        <f>IFERROR(IF(VLOOKUP($A232,'Annex 2 Designated EHV charges'!$D:$O,12,FALSE)=0,"",VLOOKUP($A232,'Annex 2 Designated EHV charges'!$D:$O,12,FALSE)),"")</f>
        <v/>
      </c>
    </row>
    <row r="233" spans="1:8" x14ac:dyDescent="0.2">
      <c r="A233" s="97" t="str">
        <f t="array" ref="A233">IFERROR(INDEX('Annex 2 Designated EHV charges'!$D$11:$D$257, MATCH(0, IF(ISBLANK('Annex 2 Designated EHV charges'!$D$11:$D$257),1, COUNTIF(A$4:$A232, 'Annex 2 Designated EHV charges'!$D$11:$D$257)), 0)),"")</f>
        <v/>
      </c>
      <c r="B233" s="96" t="str">
        <f>IF($A233="","",VLOOKUP($A233,'Annex 2 Designated EHV charges'!$D:$O,2,0))</f>
        <v/>
      </c>
      <c r="C233" s="97" t="str">
        <f>IF($A233="","",VLOOKUP($A233,'Annex 2 Designated EHV charges'!$D:$O,3,0))</f>
        <v/>
      </c>
      <c r="D233" s="96" t="str">
        <f>IF($A233="","",VLOOKUP($A233,'Annex 2 Designated EHV charges'!$D:$O,4,0))</f>
        <v/>
      </c>
      <c r="E233" s="98"/>
      <c r="F233" s="99" t="str">
        <f>IFERROR(IF(VLOOKUP($A233,'Annex 2 Designated EHV charges'!$D:$O,10,FALSE)=0,"",VLOOKUP($A233,'Annex 2 Designated EHV charges'!$D:$O,10,FALSE)),"")</f>
        <v/>
      </c>
      <c r="G233" s="100" t="str">
        <f>IFERROR(IF(VLOOKUP($A233,'Annex 2 Designated EHV charges'!$D:$O,11,FALSE)=0,"",VLOOKUP($A233,'Annex 2 Designated EHV charges'!$D:$O,11,FALSE)),"")</f>
        <v/>
      </c>
      <c r="H233" s="100" t="str">
        <f>IFERROR(IF(VLOOKUP($A233,'Annex 2 Designated EHV charges'!$D:$O,12,FALSE)=0,"",VLOOKUP($A233,'Annex 2 Designated EHV charges'!$D:$O,12,FALSE)),"")</f>
        <v/>
      </c>
    </row>
    <row r="234" spans="1:8" x14ac:dyDescent="0.2">
      <c r="A234" s="97" t="str">
        <f t="array" ref="A234">IFERROR(INDEX('Annex 2 Designated EHV charges'!$D$11:$D$257, MATCH(0, IF(ISBLANK('Annex 2 Designated EHV charges'!$D$11:$D$257),1, COUNTIF(A$4:$A233, 'Annex 2 Designated EHV charges'!$D$11:$D$257)), 0)),"")</f>
        <v/>
      </c>
      <c r="B234" s="96" t="str">
        <f>IF($A234="","",VLOOKUP($A234,'Annex 2 Designated EHV charges'!$D:$O,2,0))</f>
        <v/>
      </c>
      <c r="C234" s="97" t="str">
        <f>IF($A234="","",VLOOKUP($A234,'Annex 2 Designated EHV charges'!$D:$O,3,0))</f>
        <v/>
      </c>
      <c r="D234" s="96" t="str">
        <f>IF($A234="","",VLOOKUP($A234,'Annex 2 Designated EHV charges'!$D:$O,4,0))</f>
        <v/>
      </c>
      <c r="E234" s="98"/>
      <c r="F234" s="99" t="str">
        <f>IFERROR(IF(VLOOKUP($A234,'Annex 2 Designated EHV charges'!$D:$O,10,FALSE)=0,"",VLOOKUP($A234,'Annex 2 Designated EHV charges'!$D:$O,10,FALSE)),"")</f>
        <v/>
      </c>
      <c r="G234" s="100" t="str">
        <f>IFERROR(IF(VLOOKUP($A234,'Annex 2 Designated EHV charges'!$D:$O,11,FALSE)=0,"",VLOOKUP($A234,'Annex 2 Designated EHV charges'!$D:$O,11,FALSE)),"")</f>
        <v/>
      </c>
      <c r="H234" s="100" t="str">
        <f>IFERROR(IF(VLOOKUP($A234,'Annex 2 Designated EHV charges'!$D:$O,12,FALSE)=0,"",VLOOKUP($A234,'Annex 2 Designated EHV charges'!$D:$O,12,FALSE)),"")</f>
        <v/>
      </c>
    </row>
    <row r="235" spans="1:8" x14ac:dyDescent="0.2">
      <c r="A235" s="97" t="str">
        <f t="array" ref="A235">IFERROR(INDEX('Annex 2 Designated EHV charges'!$D$11:$D$257, MATCH(0, IF(ISBLANK('Annex 2 Designated EHV charges'!$D$11:$D$257),1, COUNTIF(A$4:$A234, 'Annex 2 Designated EHV charges'!$D$11:$D$257)), 0)),"")</f>
        <v/>
      </c>
      <c r="B235" s="96" t="str">
        <f>IF($A235="","",VLOOKUP($A235,'Annex 2 Designated EHV charges'!$D:$O,2,0))</f>
        <v/>
      </c>
      <c r="C235" s="97" t="str">
        <f>IF($A235="","",VLOOKUP($A235,'Annex 2 Designated EHV charges'!$D:$O,3,0))</f>
        <v/>
      </c>
      <c r="D235" s="96" t="str">
        <f>IF($A235="","",VLOOKUP($A235,'Annex 2 Designated EHV charges'!$D:$O,4,0))</f>
        <v/>
      </c>
      <c r="E235" s="98"/>
      <c r="F235" s="99" t="str">
        <f>IFERROR(IF(VLOOKUP($A235,'Annex 2 Designated EHV charges'!$D:$O,10,FALSE)=0,"",VLOOKUP($A235,'Annex 2 Designated EHV charges'!$D:$O,10,FALSE)),"")</f>
        <v/>
      </c>
      <c r="G235" s="100" t="str">
        <f>IFERROR(IF(VLOOKUP($A235,'Annex 2 Designated EHV charges'!$D:$O,11,FALSE)=0,"",VLOOKUP($A235,'Annex 2 Designated EHV charges'!$D:$O,11,FALSE)),"")</f>
        <v/>
      </c>
      <c r="H235" s="100" t="str">
        <f>IFERROR(IF(VLOOKUP($A235,'Annex 2 Designated EHV charges'!$D:$O,12,FALSE)=0,"",VLOOKUP($A235,'Annex 2 Designated EHV charges'!$D:$O,12,FALSE)),"")</f>
        <v/>
      </c>
    </row>
    <row r="236" spans="1:8" x14ac:dyDescent="0.2">
      <c r="A236" s="97" t="str">
        <f t="array" ref="A236">IFERROR(INDEX('Annex 2 Designated EHV charges'!$D$11:$D$257, MATCH(0, IF(ISBLANK('Annex 2 Designated EHV charges'!$D$11:$D$257),1, COUNTIF(A$4:$A235, 'Annex 2 Designated EHV charges'!$D$11:$D$257)), 0)),"")</f>
        <v/>
      </c>
      <c r="B236" s="96" t="str">
        <f>IF($A236="","",VLOOKUP($A236,'Annex 2 Designated EHV charges'!$D:$O,2,0))</f>
        <v/>
      </c>
      <c r="C236" s="97" t="str">
        <f>IF($A236="","",VLOOKUP($A236,'Annex 2 Designated EHV charges'!$D:$O,3,0))</f>
        <v/>
      </c>
      <c r="D236" s="96" t="str">
        <f>IF($A236="","",VLOOKUP($A236,'Annex 2 Designated EHV charges'!$D:$O,4,0))</f>
        <v/>
      </c>
      <c r="E236" s="98"/>
      <c r="F236" s="99" t="str">
        <f>IFERROR(IF(VLOOKUP($A236,'Annex 2 Designated EHV charges'!$D:$O,10,FALSE)=0,"",VLOOKUP($A236,'Annex 2 Designated EHV charges'!$D:$O,10,FALSE)),"")</f>
        <v/>
      </c>
      <c r="G236" s="100" t="str">
        <f>IFERROR(IF(VLOOKUP($A236,'Annex 2 Designated EHV charges'!$D:$O,11,FALSE)=0,"",VLOOKUP($A236,'Annex 2 Designated EHV charges'!$D:$O,11,FALSE)),"")</f>
        <v/>
      </c>
      <c r="H236" s="100" t="str">
        <f>IFERROR(IF(VLOOKUP($A236,'Annex 2 Designated EHV charges'!$D:$O,12,FALSE)=0,"",VLOOKUP($A236,'Annex 2 Designated EHV charges'!$D:$O,12,FALSE)),"")</f>
        <v/>
      </c>
    </row>
    <row r="237" spans="1:8" x14ac:dyDescent="0.2">
      <c r="A237" s="97" t="str">
        <f t="array" ref="A237">IFERROR(INDEX('Annex 2 Designated EHV charges'!$D$11:$D$257, MATCH(0, IF(ISBLANK('Annex 2 Designated EHV charges'!$D$11:$D$257),1, COUNTIF(A$4:$A236, 'Annex 2 Designated EHV charges'!$D$11:$D$257)), 0)),"")</f>
        <v/>
      </c>
      <c r="B237" s="96" t="str">
        <f>IF($A237="","",VLOOKUP($A237,'Annex 2 Designated EHV charges'!$D:$O,2,0))</f>
        <v/>
      </c>
      <c r="C237" s="97" t="str">
        <f>IF($A237="","",VLOOKUP($A237,'Annex 2 Designated EHV charges'!$D:$O,3,0))</f>
        <v/>
      </c>
      <c r="D237" s="96" t="str">
        <f>IF($A237="","",VLOOKUP($A237,'Annex 2 Designated EHV charges'!$D:$O,4,0))</f>
        <v/>
      </c>
      <c r="E237" s="98"/>
      <c r="F237" s="99" t="str">
        <f>IFERROR(IF(VLOOKUP($A237,'Annex 2 Designated EHV charges'!$D:$O,10,FALSE)=0,"",VLOOKUP($A237,'Annex 2 Designated EHV charges'!$D:$O,10,FALSE)),"")</f>
        <v/>
      </c>
      <c r="G237" s="100" t="str">
        <f>IFERROR(IF(VLOOKUP($A237,'Annex 2 Designated EHV charges'!$D:$O,11,FALSE)=0,"",VLOOKUP($A237,'Annex 2 Designated EHV charges'!$D:$O,11,FALSE)),"")</f>
        <v/>
      </c>
      <c r="H237" s="100" t="str">
        <f>IFERROR(IF(VLOOKUP($A237,'Annex 2 Designated EHV charges'!$D:$O,12,FALSE)=0,"",VLOOKUP($A237,'Annex 2 Designated EHV charges'!$D:$O,12,FALSE)),"")</f>
        <v/>
      </c>
    </row>
    <row r="238" spans="1:8" x14ac:dyDescent="0.2">
      <c r="A238" s="97" t="str">
        <f t="array" ref="A238">IFERROR(INDEX('Annex 2 Designated EHV charges'!$D$11:$D$257, MATCH(0, IF(ISBLANK('Annex 2 Designated EHV charges'!$D$11:$D$257),1, COUNTIF(A$4:$A237, 'Annex 2 Designated EHV charges'!$D$11:$D$257)), 0)),"")</f>
        <v/>
      </c>
      <c r="B238" s="96" t="str">
        <f>IF($A238="","",VLOOKUP($A238,'Annex 2 Designated EHV charges'!$D:$O,2,0))</f>
        <v/>
      </c>
      <c r="C238" s="97" t="str">
        <f>IF($A238="","",VLOOKUP($A238,'Annex 2 Designated EHV charges'!$D:$O,3,0))</f>
        <v/>
      </c>
      <c r="D238" s="96" t="str">
        <f>IF($A238="","",VLOOKUP($A238,'Annex 2 Designated EHV charges'!$D:$O,4,0))</f>
        <v/>
      </c>
      <c r="E238" s="98"/>
      <c r="F238" s="99" t="str">
        <f>IFERROR(IF(VLOOKUP($A238,'Annex 2 Designated EHV charges'!$D:$O,10,FALSE)=0,"",VLOOKUP($A238,'Annex 2 Designated EHV charges'!$D:$O,10,FALSE)),"")</f>
        <v/>
      </c>
      <c r="G238" s="100" t="str">
        <f>IFERROR(IF(VLOOKUP($A238,'Annex 2 Designated EHV charges'!$D:$O,11,FALSE)=0,"",VLOOKUP($A238,'Annex 2 Designated EHV charges'!$D:$O,11,FALSE)),"")</f>
        <v/>
      </c>
      <c r="H238" s="100" t="str">
        <f>IFERROR(IF(VLOOKUP($A238,'Annex 2 Designated EHV charges'!$D:$O,12,FALSE)=0,"",VLOOKUP($A238,'Annex 2 Designated EHV charges'!$D:$O,12,FALSE)),"")</f>
        <v/>
      </c>
    </row>
    <row r="239" spans="1:8" x14ac:dyDescent="0.2">
      <c r="A239" s="97" t="str">
        <f t="array" ref="A239">IFERROR(INDEX('Annex 2 Designated EHV charges'!$D$11:$D$257, MATCH(0, IF(ISBLANK('Annex 2 Designated EHV charges'!$D$11:$D$257),1, COUNTIF(A$4:$A238, 'Annex 2 Designated EHV charges'!$D$11:$D$257)), 0)),"")</f>
        <v/>
      </c>
      <c r="B239" s="96" t="str">
        <f>IF($A239="","",VLOOKUP($A239,'Annex 2 Designated EHV charges'!$D:$O,2,0))</f>
        <v/>
      </c>
      <c r="C239" s="97" t="str">
        <f>IF($A239="","",VLOOKUP($A239,'Annex 2 Designated EHV charges'!$D:$O,3,0))</f>
        <v/>
      </c>
      <c r="D239" s="96" t="str">
        <f>IF($A239="","",VLOOKUP($A239,'Annex 2 Designated EHV charges'!$D:$O,4,0))</f>
        <v/>
      </c>
      <c r="E239" s="98"/>
      <c r="F239" s="99" t="str">
        <f>IFERROR(IF(VLOOKUP($A239,'Annex 2 Designated EHV charges'!$D:$O,10,FALSE)=0,"",VLOOKUP($A239,'Annex 2 Designated EHV charges'!$D:$O,10,FALSE)),"")</f>
        <v/>
      </c>
      <c r="G239" s="100" t="str">
        <f>IFERROR(IF(VLOOKUP($A239,'Annex 2 Designated EHV charges'!$D:$O,11,FALSE)=0,"",VLOOKUP($A239,'Annex 2 Designated EHV charges'!$D:$O,11,FALSE)),"")</f>
        <v/>
      </c>
      <c r="H239" s="100" t="str">
        <f>IFERROR(IF(VLOOKUP($A239,'Annex 2 Designated EHV charges'!$D:$O,12,FALSE)=0,"",VLOOKUP($A239,'Annex 2 Designated EHV charges'!$D:$O,12,FALSE)),"")</f>
        <v/>
      </c>
    </row>
    <row r="240" spans="1:8" x14ac:dyDescent="0.2">
      <c r="A240" s="97" t="str">
        <f t="array" ref="A240">IFERROR(INDEX('Annex 2 Designated EHV charges'!$D$11:$D$257, MATCH(0, IF(ISBLANK('Annex 2 Designated EHV charges'!$D$11:$D$257),1, COUNTIF(A$4:$A239, 'Annex 2 Designated EHV charges'!$D$11:$D$257)), 0)),"")</f>
        <v/>
      </c>
      <c r="B240" s="96" t="str">
        <f>IF($A240="","",VLOOKUP($A240,'Annex 2 Designated EHV charges'!$D:$O,2,0))</f>
        <v/>
      </c>
      <c r="C240" s="97" t="str">
        <f>IF($A240="","",VLOOKUP($A240,'Annex 2 Designated EHV charges'!$D:$O,3,0))</f>
        <v/>
      </c>
      <c r="D240" s="96" t="str">
        <f>IF($A240="","",VLOOKUP($A240,'Annex 2 Designated EHV charges'!$D:$O,4,0))</f>
        <v/>
      </c>
      <c r="E240" s="98"/>
      <c r="F240" s="99" t="str">
        <f>IFERROR(IF(VLOOKUP($A240,'Annex 2 Designated EHV charges'!$D:$O,10,FALSE)=0,"",VLOOKUP($A240,'Annex 2 Designated EHV charges'!$D:$O,10,FALSE)),"")</f>
        <v/>
      </c>
      <c r="G240" s="100" t="str">
        <f>IFERROR(IF(VLOOKUP($A240,'Annex 2 Designated EHV charges'!$D:$O,11,FALSE)=0,"",VLOOKUP($A240,'Annex 2 Designated EHV charges'!$D:$O,11,FALSE)),"")</f>
        <v/>
      </c>
      <c r="H240" s="100" t="str">
        <f>IFERROR(IF(VLOOKUP($A240,'Annex 2 Designated EHV charges'!$D:$O,12,FALSE)=0,"",VLOOKUP($A240,'Annex 2 Designated EHV charges'!$D:$O,12,FALSE)),"")</f>
        <v/>
      </c>
    </row>
    <row r="241" spans="1:8" x14ac:dyDescent="0.2">
      <c r="A241" s="97" t="str">
        <f t="array" ref="A241">IFERROR(INDEX('Annex 2 Designated EHV charges'!$D$11:$D$257, MATCH(0, IF(ISBLANK('Annex 2 Designated EHV charges'!$D$11:$D$257),1, COUNTIF(A$4:$A240, 'Annex 2 Designated EHV charges'!$D$11:$D$257)), 0)),"")</f>
        <v/>
      </c>
      <c r="B241" s="96" t="str">
        <f>IF($A241="","",VLOOKUP($A241,'Annex 2 Designated EHV charges'!$D:$O,2,0))</f>
        <v/>
      </c>
      <c r="C241" s="97" t="str">
        <f>IF($A241="","",VLOOKUP($A241,'Annex 2 Designated EHV charges'!$D:$O,3,0))</f>
        <v/>
      </c>
      <c r="D241" s="96" t="str">
        <f>IF($A241="","",VLOOKUP($A241,'Annex 2 Designated EHV charges'!$D:$O,4,0))</f>
        <v/>
      </c>
      <c r="E241" s="98"/>
      <c r="F241" s="99" t="str">
        <f>IFERROR(IF(VLOOKUP($A241,'Annex 2 Designated EHV charges'!$D:$O,10,FALSE)=0,"",VLOOKUP($A241,'Annex 2 Designated EHV charges'!$D:$O,10,FALSE)),"")</f>
        <v/>
      </c>
      <c r="G241" s="100" t="str">
        <f>IFERROR(IF(VLOOKUP($A241,'Annex 2 Designated EHV charges'!$D:$O,11,FALSE)=0,"",VLOOKUP($A241,'Annex 2 Designated EHV charges'!$D:$O,11,FALSE)),"")</f>
        <v/>
      </c>
      <c r="H241" s="100" t="str">
        <f>IFERROR(IF(VLOOKUP($A241,'Annex 2 Designated EHV charges'!$D:$O,12,FALSE)=0,"",VLOOKUP($A241,'Annex 2 Designated EHV charges'!$D:$O,12,FALSE)),"")</f>
        <v/>
      </c>
    </row>
    <row r="242" spans="1:8" x14ac:dyDescent="0.2">
      <c r="A242" s="97" t="str">
        <f t="array" ref="A242">IFERROR(INDEX('Annex 2 Designated EHV charges'!$D$11:$D$257, MATCH(0, IF(ISBLANK('Annex 2 Designated EHV charges'!$D$11:$D$257),1, COUNTIF(A$4:$A241, 'Annex 2 Designated EHV charges'!$D$11:$D$257)), 0)),"")</f>
        <v/>
      </c>
      <c r="B242" s="96" t="str">
        <f>IF($A242="","",VLOOKUP($A242,'Annex 2 Designated EHV charges'!$D:$O,2,0))</f>
        <v/>
      </c>
      <c r="C242" s="97" t="str">
        <f>IF($A242="","",VLOOKUP($A242,'Annex 2 Designated EHV charges'!$D:$O,3,0))</f>
        <v/>
      </c>
      <c r="D242" s="96" t="str">
        <f>IF($A242="","",VLOOKUP($A242,'Annex 2 Designated EHV charges'!$D:$O,4,0))</f>
        <v/>
      </c>
      <c r="E242" s="98"/>
      <c r="F242" s="99" t="str">
        <f>IFERROR(IF(VLOOKUP($A242,'Annex 2 Designated EHV charges'!$D:$O,10,FALSE)=0,"",VLOOKUP($A242,'Annex 2 Designated EHV charges'!$D:$O,10,FALSE)),"")</f>
        <v/>
      </c>
      <c r="G242" s="100" t="str">
        <f>IFERROR(IF(VLOOKUP($A242,'Annex 2 Designated EHV charges'!$D:$O,11,FALSE)=0,"",VLOOKUP($A242,'Annex 2 Designated EHV charges'!$D:$O,11,FALSE)),"")</f>
        <v/>
      </c>
      <c r="H242" s="100" t="str">
        <f>IFERROR(IF(VLOOKUP($A242,'Annex 2 Designated EHV charges'!$D:$O,12,FALSE)=0,"",VLOOKUP($A242,'Annex 2 Designated EHV charges'!$D:$O,12,FALSE)),"")</f>
        <v/>
      </c>
    </row>
    <row r="243" spans="1:8" x14ac:dyDescent="0.2">
      <c r="A243" s="97" t="str">
        <f t="array" ref="A243">IFERROR(INDEX('Annex 2 Designated EHV charges'!$D$11:$D$257, MATCH(0, IF(ISBLANK('Annex 2 Designated EHV charges'!$D$11:$D$257),1, COUNTIF(A$4:$A242, 'Annex 2 Designated EHV charges'!$D$11:$D$257)), 0)),"")</f>
        <v/>
      </c>
      <c r="B243" s="96" t="str">
        <f>IF($A243="","",VLOOKUP($A243,'Annex 2 Designated EHV charges'!$D:$O,2,0))</f>
        <v/>
      </c>
      <c r="C243" s="97" t="str">
        <f>IF($A243="","",VLOOKUP($A243,'Annex 2 Designated EHV charges'!$D:$O,3,0))</f>
        <v/>
      </c>
      <c r="D243" s="96" t="str">
        <f>IF($A243="","",VLOOKUP($A243,'Annex 2 Designated EHV charges'!$D:$O,4,0))</f>
        <v/>
      </c>
      <c r="E243" s="98"/>
      <c r="F243" s="99" t="str">
        <f>IFERROR(IF(VLOOKUP($A243,'Annex 2 Designated EHV charges'!$D:$O,10,FALSE)=0,"",VLOOKUP($A243,'Annex 2 Designated EHV charges'!$D:$O,10,FALSE)),"")</f>
        <v/>
      </c>
      <c r="G243" s="100" t="str">
        <f>IFERROR(IF(VLOOKUP($A243,'Annex 2 Designated EHV charges'!$D:$O,11,FALSE)=0,"",VLOOKUP($A243,'Annex 2 Designated EHV charges'!$D:$O,11,FALSE)),"")</f>
        <v/>
      </c>
      <c r="H243" s="100" t="str">
        <f>IFERROR(IF(VLOOKUP($A243,'Annex 2 Designated EHV charges'!$D:$O,12,FALSE)=0,"",VLOOKUP($A243,'Annex 2 Designated EHV charges'!$D:$O,12,FALSE)),"")</f>
        <v/>
      </c>
    </row>
    <row r="244" spans="1:8" x14ac:dyDescent="0.2">
      <c r="A244" s="97" t="str">
        <f t="array" ref="A244">IFERROR(INDEX('Annex 2 Designated EHV charges'!$D$11:$D$257, MATCH(0, IF(ISBLANK('Annex 2 Designated EHV charges'!$D$11:$D$257),1, COUNTIF(A$4:$A243, 'Annex 2 Designated EHV charges'!$D$11:$D$257)), 0)),"")</f>
        <v/>
      </c>
      <c r="B244" s="96" t="str">
        <f>IF($A244="","",VLOOKUP($A244,'Annex 2 Designated EHV charges'!$D:$O,2,0))</f>
        <v/>
      </c>
      <c r="C244" s="97" t="str">
        <f>IF($A244="","",VLOOKUP($A244,'Annex 2 Designated EHV charges'!$D:$O,3,0))</f>
        <v/>
      </c>
      <c r="D244" s="96" t="str">
        <f>IF($A244="","",VLOOKUP($A244,'Annex 2 Designated EHV charges'!$D:$O,4,0))</f>
        <v/>
      </c>
      <c r="E244" s="98"/>
      <c r="F244" s="99" t="str">
        <f>IFERROR(IF(VLOOKUP($A244,'Annex 2 Designated EHV charges'!$D:$O,10,FALSE)=0,"",VLOOKUP($A244,'Annex 2 Designated EHV charges'!$D:$O,10,FALSE)),"")</f>
        <v/>
      </c>
      <c r="G244" s="100" t="str">
        <f>IFERROR(IF(VLOOKUP($A244,'Annex 2 Designated EHV charges'!$D:$O,11,FALSE)=0,"",VLOOKUP($A244,'Annex 2 Designated EHV charges'!$D:$O,11,FALSE)),"")</f>
        <v/>
      </c>
      <c r="H244" s="100" t="str">
        <f>IFERROR(IF(VLOOKUP($A244,'Annex 2 Designated EHV charges'!$D:$O,12,FALSE)=0,"",VLOOKUP($A244,'Annex 2 Designated EHV charges'!$D:$O,12,FALSE)),"")</f>
        <v/>
      </c>
    </row>
    <row r="245" spans="1:8" x14ac:dyDescent="0.2">
      <c r="A245" s="97" t="str">
        <f t="array" ref="A245">IFERROR(INDEX('Annex 2 Designated EHV charges'!$D$11:$D$257, MATCH(0, IF(ISBLANK('Annex 2 Designated EHV charges'!$D$11:$D$257),1, COUNTIF(A$4:$A244, 'Annex 2 Designated EHV charges'!$D$11:$D$257)), 0)),"")</f>
        <v/>
      </c>
      <c r="B245" s="96" t="str">
        <f>IF($A245="","",VLOOKUP($A245,'Annex 2 Designated EHV charges'!$D:$O,2,0))</f>
        <v/>
      </c>
      <c r="C245" s="97" t="str">
        <f>IF($A245="","",VLOOKUP($A245,'Annex 2 Designated EHV charges'!$D:$O,3,0))</f>
        <v/>
      </c>
      <c r="D245" s="96" t="str">
        <f>IF($A245="","",VLOOKUP($A245,'Annex 2 Designated EHV charges'!$D:$O,4,0))</f>
        <v/>
      </c>
      <c r="E245" s="98"/>
      <c r="F245" s="99" t="str">
        <f>IFERROR(IF(VLOOKUP($A245,'Annex 2 Designated EHV charges'!$D:$O,10,FALSE)=0,"",VLOOKUP($A245,'Annex 2 Designated EHV charges'!$D:$O,10,FALSE)),"")</f>
        <v/>
      </c>
      <c r="G245" s="100" t="str">
        <f>IFERROR(IF(VLOOKUP($A245,'Annex 2 Designated EHV charges'!$D:$O,11,FALSE)=0,"",VLOOKUP($A245,'Annex 2 Designated EHV charges'!$D:$O,11,FALSE)),"")</f>
        <v/>
      </c>
      <c r="H245" s="100" t="str">
        <f>IFERROR(IF(VLOOKUP($A245,'Annex 2 Designated EHV charges'!$D:$O,12,FALSE)=0,"",VLOOKUP($A245,'Annex 2 Designated EHV charges'!$D:$O,12,FALSE)),"")</f>
        <v/>
      </c>
    </row>
    <row r="246" spans="1:8" x14ac:dyDescent="0.2">
      <c r="A246" s="97" t="str">
        <f t="array" ref="A246">IFERROR(INDEX('Annex 2 Designated EHV charges'!$D$11:$D$257, MATCH(0, IF(ISBLANK('Annex 2 Designated EHV charges'!$D$11:$D$257),1, COUNTIF(A$4:$A245, 'Annex 2 Designated EHV charges'!$D$11:$D$257)), 0)),"")</f>
        <v/>
      </c>
      <c r="B246" s="96" t="str">
        <f>IF($A246="","",VLOOKUP($A246,'Annex 2 Designated EHV charges'!$D:$O,2,0))</f>
        <v/>
      </c>
      <c r="C246" s="97" t="str">
        <f>IF($A246="","",VLOOKUP($A246,'Annex 2 Designated EHV charges'!$D:$O,3,0))</f>
        <v/>
      </c>
      <c r="D246" s="96" t="str">
        <f>IF($A246="","",VLOOKUP($A246,'Annex 2 Designated EHV charges'!$D:$O,4,0))</f>
        <v/>
      </c>
      <c r="E246" s="98"/>
      <c r="F246" s="99" t="str">
        <f>IFERROR(IF(VLOOKUP($A246,'Annex 2 Designated EHV charges'!$D:$O,10,FALSE)=0,"",VLOOKUP($A246,'Annex 2 Designated EHV charges'!$D:$O,10,FALSE)),"")</f>
        <v/>
      </c>
      <c r="G246" s="100" t="str">
        <f>IFERROR(IF(VLOOKUP($A246,'Annex 2 Designated EHV charges'!$D:$O,11,FALSE)=0,"",VLOOKUP($A246,'Annex 2 Designated EHV charges'!$D:$O,11,FALSE)),"")</f>
        <v/>
      </c>
      <c r="H246" s="100" t="str">
        <f>IFERROR(IF(VLOOKUP($A246,'Annex 2 Designated EHV charges'!$D:$O,12,FALSE)=0,"",VLOOKUP($A246,'Annex 2 Designated EHV charges'!$D:$O,12,FALSE)),"")</f>
        <v/>
      </c>
    </row>
    <row r="247" spans="1:8" x14ac:dyDescent="0.2">
      <c r="A247" s="97" t="str">
        <f t="array" ref="A247">IFERROR(INDEX('Annex 2 Designated EHV charges'!$D$11:$D$257, MATCH(0, IF(ISBLANK('Annex 2 Designated EHV charges'!$D$11:$D$257),1, COUNTIF(A$4:$A246, 'Annex 2 Designated EHV charges'!$D$11:$D$257)), 0)),"")</f>
        <v/>
      </c>
      <c r="B247" s="96" t="str">
        <f>IF($A247="","",VLOOKUP($A247,'Annex 2 Designated EHV charges'!$D:$O,2,0))</f>
        <v/>
      </c>
      <c r="C247" s="97" t="str">
        <f>IF($A247="","",VLOOKUP($A247,'Annex 2 Designated EHV charges'!$D:$O,3,0))</f>
        <v/>
      </c>
      <c r="D247" s="96" t="str">
        <f>IF($A247="","",VLOOKUP($A247,'Annex 2 Designated EHV charges'!$D:$O,4,0))</f>
        <v/>
      </c>
      <c r="E247" s="98"/>
      <c r="F247" s="99" t="str">
        <f>IFERROR(IF(VLOOKUP($A247,'Annex 2 Designated EHV charges'!$D:$O,10,FALSE)=0,"",VLOOKUP($A247,'Annex 2 Designated EHV charges'!$D:$O,10,FALSE)),"")</f>
        <v/>
      </c>
      <c r="G247" s="100" t="str">
        <f>IFERROR(IF(VLOOKUP($A247,'Annex 2 Designated EHV charges'!$D:$O,11,FALSE)=0,"",VLOOKUP($A247,'Annex 2 Designated EHV charges'!$D:$O,11,FALSE)),"")</f>
        <v/>
      </c>
      <c r="H247" s="100" t="str">
        <f>IFERROR(IF(VLOOKUP($A247,'Annex 2 Designated EHV charges'!$D:$O,12,FALSE)=0,"",VLOOKUP($A247,'Annex 2 Designated EHV charges'!$D:$O,12,FALSE)),"")</f>
        <v/>
      </c>
    </row>
    <row r="248" spans="1:8" x14ac:dyDescent="0.2">
      <c r="A248" s="97" t="str">
        <f t="array" ref="A248">IFERROR(INDEX('Annex 2 Designated EHV charges'!$D$11:$D$257, MATCH(0, IF(ISBLANK('Annex 2 Designated EHV charges'!$D$11:$D$257),1, COUNTIF(A$4:$A247, 'Annex 2 Designated EHV charges'!$D$11:$D$257)), 0)),"")</f>
        <v/>
      </c>
      <c r="B248" s="96" t="str">
        <f>IF($A248="","",VLOOKUP($A248,'Annex 2 Designated EHV charges'!$D:$O,2,0))</f>
        <v/>
      </c>
      <c r="C248" s="97" t="str">
        <f>IF($A248="","",VLOOKUP($A248,'Annex 2 Designated EHV charges'!$D:$O,3,0))</f>
        <v/>
      </c>
      <c r="D248" s="96" t="str">
        <f>IF($A248="","",VLOOKUP($A248,'Annex 2 Designated EHV charges'!$D:$O,4,0))</f>
        <v/>
      </c>
      <c r="E248" s="98"/>
      <c r="F248" s="99" t="str">
        <f>IFERROR(IF(VLOOKUP($A248,'Annex 2 Designated EHV charges'!$D:$O,10,FALSE)=0,"",VLOOKUP($A248,'Annex 2 Designated EHV charges'!$D:$O,10,FALSE)),"")</f>
        <v/>
      </c>
      <c r="G248" s="100" t="str">
        <f>IFERROR(IF(VLOOKUP($A248,'Annex 2 Designated EHV charges'!$D:$O,11,FALSE)=0,"",VLOOKUP($A248,'Annex 2 Designated EHV charges'!$D:$O,11,FALSE)),"")</f>
        <v/>
      </c>
      <c r="H248" s="100" t="str">
        <f>IFERROR(IF(VLOOKUP($A248,'Annex 2 Designated EHV charges'!$D:$O,12,FALSE)=0,"",VLOOKUP($A248,'Annex 2 Designated EHV charges'!$D:$O,12,FALSE)),"")</f>
        <v/>
      </c>
    </row>
    <row r="249" spans="1:8" x14ac:dyDescent="0.2">
      <c r="A249" s="97" t="str">
        <f t="array" ref="A249">IFERROR(INDEX('Annex 2 Designated EHV charges'!$D$11:$D$257, MATCH(0, IF(ISBLANK('Annex 2 Designated EHV charges'!$D$11:$D$257),1, COUNTIF(A$4:$A248, 'Annex 2 Designated EHV charges'!$D$11:$D$257)), 0)),"")</f>
        <v/>
      </c>
      <c r="B249" s="96" t="str">
        <f>IF($A249="","",VLOOKUP($A249,'Annex 2 Designated EHV charges'!$D:$O,2,0))</f>
        <v/>
      </c>
      <c r="C249" s="97" t="str">
        <f>IF($A249="","",VLOOKUP($A249,'Annex 2 Designated EHV charges'!$D:$O,3,0))</f>
        <v/>
      </c>
      <c r="D249" s="96" t="str">
        <f>IF($A249="","",VLOOKUP($A249,'Annex 2 Designated EHV charges'!$D:$O,4,0))</f>
        <v/>
      </c>
      <c r="E249" s="98"/>
      <c r="F249" s="99" t="str">
        <f>IFERROR(IF(VLOOKUP($A249,'Annex 2 Designated EHV charges'!$D:$O,10,FALSE)=0,"",VLOOKUP($A249,'Annex 2 Designated EHV charges'!$D:$O,10,FALSE)),"")</f>
        <v/>
      </c>
      <c r="G249" s="100" t="str">
        <f>IFERROR(IF(VLOOKUP($A249,'Annex 2 Designated EHV charges'!$D:$O,11,FALSE)=0,"",VLOOKUP($A249,'Annex 2 Designated EHV charges'!$D:$O,11,FALSE)),"")</f>
        <v/>
      </c>
      <c r="H249" s="100" t="str">
        <f>IFERROR(IF(VLOOKUP($A249,'Annex 2 Designated EHV charges'!$D:$O,12,FALSE)=0,"",VLOOKUP($A249,'Annex 2 Designated EHV charges'!$D:$O,12,FALSE)),"")</f>
        <v/>
      </c>
    </row>
    <row r="250" spans="1:8" x14ac:dyDescent="0.2">
      <c r="A250" s="97" t="str">
        <f t="array" ref="A250">IFERROR(INDEX('Annex 2 Designated EHV charges'!$D$11:$D$257, MATCH(0, IF(ISBLANK('Annex 2 Designated EHV charges'!$D$11:$D$257),1, COUNTIF(A$4:$A249, 'Annex 2 Designated EHV charges'!$D$11:$D$257)), 0)),"")</f>
        <v/>
      </c>
      <c r="B250" s="96" t="str">
        <f>IF($A250="","",VLOOKUP($A250,'Annex 2 Designated EHV charges'!$D:$O,2,0))</f>
        <v/>
      </c>
      <c r="C250" s="97" t="str">
        <f>IF($A250="","",VLOOKUP($A250,'Annex 2 Designated EHV charges'!$D:$O,3,0))</f>
        <v/>
      </c>
      <c r="D250" s="96" t="str">
        <f>IF($A250="","",VLOOKUP($A250,'Annex 2 Designated EHV charges'!$D:$O,4,0))</f>
        <v/>
      </c>
      <c r="E250" s="98"/>
      <c r="F250" s="99" t="str">
        <f>IFERROR(IF(VLOOKUP($A250,'Annex 2 Designated EHV charges'!$D:$O,10,FALSE)=0,"",VLOOKUP($A250,'Annex 2 Designated EHV charges'!$D:$O,10,FALSE)),"")</f>
        <v/>
      </c>
      <c r="G250" s="100" t="str">
        <f>IFERROR(IF(VLOOKUP($A250,'Annex 2 Designated EHV charges'!$D:$O,11,FALSE)=0,"",VLOOKUP($A250,'Annex 2 Designated EHV charges'!$D:$O,11,FALSE)),"")</f>
        <v/>
      </c>
      <c r="H250" s="100" t="str">
        <f>IFERROR(IF(VLOOKUP($A250,'Annex 2 Designated EHV charges'!$D:$O,12,FALSE)=0,"",VLOOKUP($A250,'Annex 2 Designated EHV charges'!$D:$O,12,FALSE)),"")</f>
        <v/>
      </c>
    </row>
  </sheetData>
  <autoFilter ref="A4:H250"/>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1"/>
  <sheetViews>
    <sheetView zoomScale="80" zoomScaleNormal="80" zoomScaleSheetLayoutView="100" workbookViewId="0">
      <selection activeCell="A56" sqref="A5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30</v>
      </c>
      <c r="B1" s="3"/>
      <c r="D1" s="3"/>
      <c r="E1" s="3"/>
      <c r="F1" s="3"/>
      <c r="G1" s="9"/>
      <c r="H1" s="4"/>
      <c r="I1" s="4"/>
    </row>
    <row r="2" spans="1:12" s="2" customFormat="1" ht="27" customHeight="1" x14ac:dyDescent="0.2">
      <c r="A2" s="234" t="str">
        <f>Overview!B4&amp; " - Effective from "&amp;Overview!D4&amp;" - "&amp;Overview!E4&amp;" LV and HV tariffs"</f>
        <v>National Grid Electricity Distribution (South Wales) plc  - Effective from 1 April 2026 - Final LV and HV tariffs</v>
      </c>
      <c r="B2" s="234"/>
      <c r="C2" s="234"/>
      <c r="D2" s="234"/>
      <c r="E2" s="234"/>
      <c r="F2" s="234"/>
      <c r="G2" s="234"/>
      <c r="H2" s="234"/>
      <c r="I2" s="234"/>
      <c r="J2" s="234"/>
      <c r="K2" s="4"/>
      <c r="L2" s="4"/>
    </row>
    <row r="3" spans="1:12" s="2" customFormat="1" ht="27" customHeight="1" x14ac:dyDescent="0.2">
      <c r="A3" s="261" t="s">
        <v>209</v>
      </c>
      <c r="B3" s="261"/>
      <c r="C3" s="261"/>
      <c r="D3" s="261"/>
      <c r="E3" s="261"/>
      <c r="F3" s="261"/>
      <c r="G3" s="261"/>
      <c r="H3" s="261"/>
      <c r="I3" s="261"/>
      <c r="J3" s="261"/>
      <c r="K3" s="4"/>
      <c r="L3" s="4"/>
    </row>
    <row r="4" spans="1:12" s="2" customFormat="1" ht="71.25" customHeight="1" x14ac:dyDescent="0.2">
      <c r="A4" s="16"/>
      <c r="B4" s="29" t="s">
        <v>873</v>
      </c>
      <c r="C4" s="15" t="s">
        <v>34</v>
      </c>
      <c r="D4" s="53" t="s">
        <v>210</v>
      </c>
      <c r="E4" s="53" t="s">
        <v>212</v>
      </c>
      <c r="F4" s="53" t="s">
        <v>211</v>
      </c>
      <c r="G4" s="15" t="s">
        <v>35</v>
      </c>
      <c r="H4" s="15"/>
      <c r="I4" s="15"/>
      <c r="J4" s="15"/>
      <c r="K4" s="4"/>
      <c r="L4" s="4"/>
    </row>
    <row r="5" spans="1:12" s="2" customFormat="1" ht="32.25" customHeight="1" x14ac:dyDescent="0.2">
      <c r="A5" s="17"/>
      <c r="B5" s="28"/>
      <c r="C5" s="18"/>
      <c r="D5" s="19"/>
      <c r="E5" s="19"/>
      <c r="F5" s="19"/>
      <c r="G5" s="20"/>
      <c r="H5" s="27"/>
      <c r="I5" s="27"/>
      <c r="J5" s="27"/>
      <c r="K5" s="4"/>
      <c r="L5" s="4"/>
    </row>
    <row r="6" spans="1:12" x14ac:dyDescent="0.2">
      <c r="A6" s="262" t="s">
        <v>1</v>
      </c>
      <c r="B6" s="259" t="s">
        <v>2</v>
      </c>
      <c r="C6" s="259"/>
      <c r="D6" s="259"/>
      <c r="E6" s="259"/>
      <c r="F6" s="259"/>
      <c r="G6" s="259"/>
      <c r="H6" s="260"/>
      <c r="I6" s="260"/>
      <c r="J6" s="260"/>
    </row>
    <row r="7" spans="1:12" x14ac:dyDescent="0.2">
      <c r="A7" s="262"/>
      <c r="B7" s="259"/>
      <c r="C7" s="259"/>
      <c r="D7" s="259"/>
      <c r="E7" s="259"/>
      <c r="F7" s="259"/>
      <c r="G7" s="259"/>
      <c r="H7" s="260"/>
      <c r="I7" s="260"/>
      <c r="J7" s="260"/>
    </row>
    <row r="8" spans="1:12" x14ac:dyDescent="0.2">
      <c r="A8" s="262"/>
      <c r="B8" s="259"/>
      <c r="C8" s="259"/>
      <c r="D8" s="259"/>
      <c r="E8" s="259"/>
      <c r="F8" s="259"/>
      <c r="G8" s="259"/>
      <c r="H8" s="260"/>
      <c r="I8" s="260"/>
      <c r="J8" s="260"/>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61" t="s">
        <v>206</v>
      </c>
      <c r="B11" s="261"/>
      <c r="C11" s="261"/>
      <c r="D11" s="261"/>
      <c r="E11" s="261"/>
      <c r="F11" s="261"/>
      <c r="G11" s="261"/>
      <c r="H11" s="261"/>
      <c r="I11" s="261"/>
      <c r="J11" s="261"/>
      <c r="K11" s="4"/>
      <c r="L11" s="4"/>
    </row>
    <row r="12" spans="1:12" s="2" customFormat="1" ht="58.5" customHeight="1" x14ac:dyDescent="0.2">
      <c r="A12" s="16"/>
      <c r="B12" s="29" t="s">
        <v>873</v>
      </c>
      <c r="C12" s="15" t="s">
        <v>34</v>
      </c>
      <c r="D12" s="53" t="s">
        <v>210</v>
      </c>
      <c r="E12" s="53" t="s">
        <v>212</v>
      </c>
      <c r="F12" s="53" t="s">
        <v>211</v>
      </c>
      <c r="G12" s="15" t="s">
        <v>35</v>
      </c>
      <c r="H12" s="15" t="s">
        <v>36</v>
      </c>
      <c r="I12" s="29" t="s">
        <v>176</v>
      </c>
      <c r="J12" s="15" t="s">
        <v>63</v>
      </c>
      <c r="K12" s="4"/>
      <c r="L12" s="4"/>
    </row>
    <row r="13" spans="1:12" s="2" customFormat="1" ht="32.25" customHeight="1" x14ac:dyDescent="0.2">
      <c r="A13" s="17"/>
      <c r="B13" s="28"/>
      <c r="C13" s="18">
        <v>0</v>
      </c>
      <c r="D13" s="19"/>
      <c r="E13" s="19"/>
      <c r="F13" s="19"/>
      <c r="G13" s="20"/>
      <c r="H13" s="20"/>
      <c r="I13" s="20"/>
      <c r="J13" s="19"/>
      <c r="K13" s="4"/>
      <c r="L13" s="4"/>
    </row>
    <row r="14" spans="1:12" x14ac:dyDescent="0.2">
      <c r="A14" s="262" t="s">
        <v>1</v>
      </c>
      <c r="B14" s="263" t="s">
        <v>19</v>
      </c>
      <c r="C14" s="263"/>
      <c r="D14" s="263"/>
      <c r="E14" s="263"/>
      <c r="F14" s="263"/>
      <c r="G14" s="263"/>
      <c r="H14" s="264"/>
      <c r="I14" s="264"/>
      <c r="J14" s="264"/>
    </row>
    <row r="15" spans="1:12" x14ac:dyDescent="0.2">
      <c r="A15" s="262"/>
      <c r="B15" s="259" t="s">
        <v>2</v>
      </c>
      <c r="C15" s="259"/>
      <c r="D15" s="259"/>
      <c r="E15" s="259"/>
      <c r="F15" s="259"/>
      <c r="G15" s="259"/>
      <c r="H15" s="260"/>
      <c r="I15" s="260"/>
      <c r="J15" s="260"/>
    </row>
    <row r="16" spans="1:12" x14ac:dyDescent="0.2">
      <c r="A16" s="262"/>
      <c r="B16" s="259" t="s">
        <v>71</v>
      </c>
      <c r="C16" s="259"/>
      <c r="D16" s="259"/>
      <c r="E16" s="259"/>
      <c r="F16" s="259"/>
      <c r="G16" s="259"/>
      <c r="H16" s="260"/>
      <c r="I16" s="260"/>
      <c r="J16" s="260"/>
    </row>
    <row r="17" spans="1:10" x14ac:dyDescent="0.2">
      <c r="A17" s="265"/>
      <c r="B17" s="259" t="s">
        <v>72</v>
      </c>
      <c r="C17" s="259"/>
      <c r="D17" s="259"/>
      <c r="E17" s="259"/>
      <c r="F17" s="259"/>
      <c r="G17" s="259"/>
      <c r="H17" s="260"/>
      <c r="I17" s="260"/>
      <c r="J17" s="260"/>
    </row>
    <row r="18" spans="1:10" x14ac:dyDescent="0.2">
      <c r="A18" s="265"/>
      <c r="B18" s="259" t="s">
        <v>73</v>
      </c>
      <c r="C18" s="259"/>
      <c r="D18" s="259"/>
      <c r="E18" s="259"/>
      <c r="F18" s="259"/>
      <c r="G18" s="259"/>
      <c r="H18" s="260"/>
      <c r="I18" s="260"/>
      <c r="J18" s="260"/>
    </row>
    <row r="19" spans="1:10" x14ac:dyDescent="0.2">
      <c r="A19" s="265"/>
      <c r="B19" s="259" t="s">
        <v>3</v>
      </c>
      <c r="C19" s="259"/>
      <c r="D19" s="259"/>
      <c r="E19" s="259"/>
      <c r="F19" s="259"/>
      <c r="G19" s="259"/>
      <c r="H19" s="260"/>
      <c r="I19" s="260"/>
      <c r="J19" s="260"/>
    </row>
    <row r="20" spans="1:10" x14ac:dyDescent="0.2">
      <c r="A20" s="265"/>
      <c r="B20" s="259"/>
      <c r="C20" s="259"/>
      <c r="D20" s="259"/>
      <c r="E20" s="259"/>
      <c r="F20" s="259"/>
      <c r="G20" s="259"/>
      <c r="H20" s="260"/>
      <c r="I20" s="260"/>
      <c r="J20" s="260"/>
    </row>
    <row r="21" spans="1:10" x14ac:dyDescent="0.2">
      <c r="A21" s="265"/>
      <c r="B21" s="259" t="s">
        <v>4</v>
      </c>
      <c r="C21" s="259"/>
      <c r="D21" s="259"/>
      <c r="E21" s="259"/>
      <c r="F21" s="259"/>
      <c r="G21" s="259"/>
      <c r="H21" s="260"/>
      <c r="I21" s="260"/>
      <c r="J21" s="260"/>
    </row>
    <row r="51" hidden="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opLeftCell="A10" zoomScale="80" zoomScaleNormal="80" zoomScaleSheetLayoutView="85" workbookViewId="0">
      <selection activeCell="A56" sqref="A56"/>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8"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4" t="s">
        <v>30</v>
      </c>
      <c r="B1" s="269" t="s">
        <v>172</v>
      </c>
      <c r="C1" s="270"/>
      <c r="D1" s="270"/>
      <c r="F1" s="271" t="s">
        <v>175</v>
      </c>
      <c r="G1" s="272"/>
      <c r="H1" s="273"/>
      <c r="I1" s="4"/>
      <c r="J1" s="2"/>
      <c r="K1" s="2"/>
    </row>
    <row r="2" spans="1:13" ht="31.5" customHeight="1" x14ac:dyDescent="0.2">
      <c r="A2" s="274" t="str">
        <f>Overview!B4&amp; " - Effective from "&amp;Overview!D4&amp;" - "&amp;Overview!E4&amp;" LDNO tariffs"</f>
        <v>National Grid Electricity Distribution (South Wales) plc  - Effective from 1 April 2026 - Final LDNO tariffs</v>
      </c>
      <c r="B2" s="274"/>
      <c r="C2" s="274"/>
      <c r="D2" s="274"/>
      <c r="E2" s="274"/>
      <c r="F2" s="274"/>
      <c r="G2" s="274"/>
      <c r="H2" s="274"/>
      <c r="I2" s="274"/>
      <c r="J2" s="274"/>
    </row>
    <row r="3" spans="1:13" ht="8.25" customHeight="1" x14ac:dyDescent="0.2">
      <c r="A3" s="85"/>
      <c r="B3" s="85"/>
      <c r="C3" s="85"/>
      <c r="D3" s="85"/>
      <c r="E3" s="85"/>
      <c r="F3" s="85"/>
      <c r="G3" s="85"/>
      <c r="H3" s="85"/>
      <c r="I3" s="85"/>
      <c r="J3" s="85"/>
    </row>
    <row r="4" spans="1:13" ht="27" customHeight="1" x14ac:dyDescent="0.2">
      <c r="A4" s="234" t="s">
        <v>207</v>
      </c>
      <c r="B4" s="234"/>
      <c r="C4" s="234"/>
      <c r="D4" s="234"/>
      <c r="E4" s="87"/>
      <c r="F4" s="234" t="s">
        <v>208</v>
      </c>
      <c r="G4" s="234"/>
      <c r="H4" s="234"/>
      <c r="I4" s="234"/>
      <c r="J4" s="234"/>
      <c r="L4" s="4"/>
    </row>
    <row r="5" spans="1:13" ht="32.25" customHeight="1" x14ac:dyDescent="0.2">
      <c r="A5" s="75" t="s">
        <v>19</v>
      </c>
      <c r="B5" s="80" t="s">
        <v>103</v>
      </c>
      <c r="C5" s="92" t="s">
        <v>104</v>
      </c>
      <c r="D5" s="77" t="s">
        <v>105</v>
      </c>
      <c r="E5" s="83"/>
      <c r="F5" s="238"/>
      <c r="G5" s="239"/>
      <c r="H5" s="81" t="s">
        <v>108</v>
      </c>
      <c r="I5" s="82" t="s">
        <v>109</v>
      </c>
      <c r="J5" s="77" t="s">
        <v>105</v>
      </c>
      <c r="K5" s="83"/>
      <c r="L5" s="4"/>
      <c r="M5" s="4"/>
    </row>
    <row r="6" spans="1:13" ht="81" customHeight="1" x14ac:dyDescent="0.2">
      <c r="A6" s="78" t="s">
        <v>106</v>
      </c>
      <c r="B6" s="190" t="s">
        <v>742</v>
      </c>
      <c r="C6" s="194" t="s">
        <v>743</v>
      </c>
      <c r="D6" s="191" t="s">
        <v>744</v>
      </c>
      <c r="E6" s="83"/>
      <c r="F6" s="226" t="s">
        <v>752</v>
      </c>
      <c r="G6" s="226"/>
      <c r="H6" s="190" t="s">
        <v>742</v>
      </c>
      <c r="I6" s="190" t="s">
        <v>743</v>
      </c>
      <c r="J6" s="190" t="s">
        <v>744</v>
      </c>
      <c r="K6" s="83"/>
      <c r="L6" s="4"/>
      <c r="M6" s="4"/>
    </row>
    <row r="7" spans="1:13" ht="56.25" customHeight="1" x14ac:dyDescent="0.2">
      <c r="A7" s="78" t="s">
        <v>26</v>
      </c>
      <c r="B7" s="192" t="s">
        <v>789</v>
      </c>
      <c r="C7" s="195" t="s">
        <v>745</v>
      </c>
      <c r="D7" s="191" t="s">
        <v>746</v>
      </c>
      <c r="E7" s="83"/>
      <c r="F7" s="226" t="s">
        <v>753</v>
      </c>
      <c r="G7" s="226"/>
      <c r="H7" s="192" t="s">
        <v>789</v>
      </c>
      <c r="I7" s="193" t="s">
        <v>747</v>
      </c>
      <c r="J7" s="193" t="s">
        <v>744</v>
      </c>
      <c r="K7" s="83"/>
      <c r="L7" s="4"/>
      <c r="M7" s="4"/>
    </row>
    <row r="8" spans="1:13" ht="55.5" customHeight="1" x14ac:dyDescent="0.2">
      <c r="A8" s="79" t="s">
        <v>24</v>
      </c>
      <c r="B8" s="246" t="s">
        <v>25</v>
      </c>
      <c r="C8" s="247"/>
      <c r="D8" s="248"/>
      <c r="E8" s="83"/>
      <c r="F8" s="226" t="s">
        <v>26</v>
      </c>
      <c r="G8" s="226"/>
      <c r="H8" s="192" t="s">
        <v>789</v>
      </c>
      <c r="I8" s="193" t="s">
        <v>745</v>
      </c>
      <c r="J8" s="193" t="s">
        <v>748</v>
      </c>
      <c r="K8" s="83"/>
      <c r="L8" s="4"/>
      <c r="M8" s="4"/>
    </row>
    <row r="9" spans="1:13" s="76" customFormat="1" ht="55.5" customHeight="1" x14ac:dyDescent="0.2">
      <c r="E9" s="86"/>
      <c r="F9" s="275" t="s">
        <v>24</v>
      </c>
      <c r="G9" s="276"/>
      <c r="H9" s="266" t="s">
        <v>25</v>
      </c>
      <c r="I9" s="267"/>
      <c r="J9" s="268"/>
      <c r="K9" s="83"/>
      <c r="L9" s="48"/>
      <c r="M9" s="48"/>
    </row>
    <row r="13" spans="1:13" ht="38.25" x14ac:dyDescent="0.2">
      <c r="A13" s="29" t="s">
        <v>174</v>
      </c>
      <c r="B13" s="29" t="s">
        <v>516</v>
      </c>
      <c r="C13" s="15" t="s">
        <v>34</v>
      </c>
      <c r="D13" s="53" t="s">
        <v>210</v>
      </c>
      <c r="E13" s="53" t="s">
        <v>212</v>
      </c>
      <c r="F13" s="53" t="s">
        <v>211</v>
      </c>
      <c r="G13" s="15" t="s">
        <v>35</v>
      </c>
      <c r="H13" s="15" t="s">
        <v>36</v>
      </c>
      <c r="I13" s="15" t="s">
        <v>176</v>
      </c>
      <c r="J13" s="15" t="s">
        <v>63</v>
      </c>
    </row>
    <row r="14" spans="1:13" ht="27.75" customHeight="1" x14ac:dyDescent="0.2">
      <c r="A14" s="167" t="s">
        <v>659</v>
      </c>
      <c r="B14" s="28"/>
      <c r="C14" s="168" t="s">
        <v>640</v>
      </c>
      <c r="D14" s="139">
        <v>12.339</v>
      </c>
      <c r="E14" s="140">
        <v>1.018</v>
      </c>
      <c r="F14" s="141">
        <v>0.19500000000000001</v>
      </c>
      <c r="G14" s="204">
        <v>7.99</v>
      </c>
      <c r="H14" s="205">
        <v>0</v>
      </c>
      <c r="I14" s="207">
        <v>0</v>
      </c>
      <c r="J14" s="200">
        <v>0</v>
      </c>
    </row>
    <row r="15" spans="1:13" ht="27.75" customHeight="1" x14ac:dyDescent="0.2">
      <c r="A15" s="167" t="s">
        <v>701</v>
      </c>
      <c r="B15" s="28"/>
      <c r="C15" s="168" t="s">
        <v>467</v>
      </c>
      <c r="D15" s="139">
        <v>12.339</v>
      </c>
      <c r="E15" s="140">
        <v>1.018</v>
      </c>
      <c r="F15" s="141">
        <v>0.19500000000000001</v>
      </c>
      <c r="G15" s="205">
        <v>0</v>
      </c>
      <c r="H15" s="205">
        <v>0</v>
      </c>
      <c r="I15" s="207">
        <v>0</v>
      </c>
      <c r="J15" s="200">
        <v>0</v>
      </c>
    </row>
    <row r="16" spans="1:13" ht="27.75" customHeight="1" x14ac:dyDescent="0.2">
      <c r="A16" s="167" t="s">
        <v>660</v>
      </c>
      <c r="B16" s="28"/>
      <c r="C16" s="168" t="s">
        <v>639</v>
      </c>
      <c r="D16" s="139">
        <v>13.503</v>
      </c>
      <c r="E16" s="140">
        <v>1.1140000000000001</v>
      </c>
      <c r="F16" s="141">
        <v>0.214</v>
      </c>
      <c r="G16" s="204">
        <v>10.19</v>
      </c>
      <c r="H16" s="205">
        <v>0</v>
      </c>
      <c r="I16" s="207">
        <v>0</v>
      </c>
      <c r="J16" s="200">
        <v>0</v>
      </c>
    </row>
    <row r="17" spans="1:10" ht="27.75" customHeight="1" x14ac:dyDescent="0.2">
      <c r="A17" s="167" t="s">
        <v>661</v>
      </c>
      <c r="B17" s="28"/>
      <c r="C17" s="168" t="s">
        <v>639</v>
      </c>
      <c r="D17" s="139">
        <v>13.503</v>
      </c>
      <c r="E17" s="140">
        <v>1.1140000000000001</v>
      </c>
      <c r="F17" s="141">
        <v>0.214</v>
      </c>
      <c r="G17" s="204">
        <v>12.08</v>
      </c>
      <c r="H17" s="205">
        <v>0</v>
      </c>
      <c r="I17" s="207">
        <v>0</v>
      </c>
      <c r="J17" s="200">
        <v>0</v>
      </c>
    </row>
    <row r="18" spans="1:10" ht="27.75" customHeight="1" x14ac:dyDescent="0.2">
      <c r="A18" s="167" t="s">
        <v>662</v>
      </c>
      <c r="B18" s="28"/>
      <c r="C18" s="168" t="s">
        <v>639</v>
      </c>
      <c r="D18" s="139">
        <v>13.503</v>
      </c>
      <c r="E18" s="140">
        <v>1.1140000000000001</v>
      </c>
      <c r="F18" s="141">
        <v>0.214</v>
      </c>
      <c r="G18" s="204">
        <v>15.43</v>
      </c>
      <c r="H18" s="205">
        <v>0</v>
      </c>
      <c r="I18" s="207">
        <v>0</v>
      </c>
      <c r="J18" s="200">
        <v>0</v>
      </c>
    </row>
    <row r="19" spans="1:10" ht="27.75" customHeight="1" x14ac:dyDescent="0.2">
      <c r="A19" s="167" t="s">
        <v>663</v>
      </c>
      <c r="B19" s="28"/>
      <c r="C19" s="168" t="s">
        <v>639</v>
      </c>
      <c r="D19" s="139">
        <v>13.503</v>
      </c>
      <c r="E19" s="140">
        <v>1.1140000000000001</v>
      </c>
      <c r="F19" s="141">
        <v>0.214</v>
      </c>
      <c r="G19" s="204">
        <v>21.21</v>
      </c>
      <c r="H19" s="205">
        <v>0</v>
      </c>
      <c r="I19" s="207">
        <v>0</v>
      </c>
      <c r="J19" s="200">
        <v>0</v>
      </c>
    </row>
    <row r="20" spans="1:10" ht="27.75" customHeight="1" x14ac:dyDescent="0.2">
      <c r="A20" s="167" t="s">
        <v>664</v>
      </c>
      <c r="B20" s="28"/>
      <c r="C20" s="168" t="s">
        <v>639</v>
      </c>
      <c r="D20" s="139">
        <v>13.503</v>
      </c>
      <c r="E20" s="140">
        <v>1.1140000000000001</v>
      </c>
      <c r="F20" s="141">
        <v>0.214</v>
      </c>
      <c r="G20" s="204">
        <v>38.630000000000003</v>
      </c>
      <c r="H20" s="205">
        <v>0</v>
      </c>
      <c r="I20" s="207">
        <v>0</v>
      </c>
      <c r="J20" s="200">
        <v>0</v>
      </c>
    </row>
    <row r="21" spans="1:10" ht="27.75" customHeight="1" x14ac:dyDescent="0.2">
      <c r="A21" s="167" t="s">
        <v>470</v>
      </c>
      <c r="B21" s="28"/>
      <c r="C21" s="168" t="s">
        <v>468</v>
      </c>
      <c r="D21" s="139">
        <v>13.503</v>
      </c>
      <c r="E21" s="140">
        <v>1.1140000000000001</v>
      </c>
      <c r="F21" s="141">
        <v>0.214</v>
      </c>
      <c r="G21" s="205">
        <v>0</v>
      </c>
      <c r="H21" s="205">
        <v>0</v>
      </c>
      <c r="I21" s="207">
        <v>0</v>
      </c>
      <c r="J21" s="200">
        <v>0</v>
      </c>
    </row>
    <row r="22" spans="1:10" ht="27.75" customHeight="1" x14ac:dyDescent="0.2">
      <c r="A22" s="167" t="s">
        <v>537</v>
      </c>
      <c r="B22" s="28"/>
      <c r="C22" s="168">
        <v>0</v>
      </c>
      <c r="D22" s="139">
        <v>8.5760000000000005</v>
      </c>
      <c r="E22" s="140">
        <v>0.65800000000000003</v>
      </c>
      <c r="F22" s="141">
        <v>0.13700000000000001</v>
      </c>
      <c r="G22" s="204">
        <v>11.9</v>
      </c>
      <c r="H22" s="204">
        <v>6.98</v>
      </c>
      <c r="I22" s="206">
        <v>6.98</v>
      </c>
      <c r="J22" s="201">
        <v>0.191</v>
      </c>
    </row>
    <row r="23" spans="1:10" ht="27.75" customHeight="1" x14ac:dyDescent="0.2">
      <c r="A23" s="167" t="s">
        <v>538</v>
      </c>
      <c r="B23" s="28"/>
      <c r="C23" s="168">
        <v>0</v>
      </c>
      <c r="D23" s="139">
        <v>8.5760000000000005</v>
      </c>
      <c r="E23" s="140">
        <v>0.65800000000000003</v>
      </c>
      <c r="F23" s="141">
        <v>0.13700000000000001</v>
      </c>
      <c r="G23" s="204">
        <v>62.98</v>
      </c>
      <c r="H23" s="204">
        <v>6.98</v>
      </c>
      <c r="I23" s="206">
        <v>6.98</v>
      </c>
      <c r="J23" s="201">
        <v>0.191</v>
      </c>
    </row>
    <row r="24" spans="1:10" ht="27.75" customHeight="1" x14ac:dyDescent="0.2">
      <c r="A24" s="167" t="s">
        <v>539</v>
      </c>
      <c r="B24" s="28"/>
      <c r="C24" s="168">
        <v>0</v>
      </c>
      <c r="D24" s="139">
        <v>8.5760000000000005</v>
      </c>
      <c r="E24" s="140">
        <v>0.65800000000000003</v>
      </c>
      <c r="F24" s="141">
        <v>0.13700000000000001</v>
      </c>
      <c r="G24" s="204">
        <v>110.18</v>
      </c>
      <c r="H24" s="204">
        <v>6.98</v>
      </c>
      <c r="I24" s="206">
        <v>6.98</v>
      </c>
      <c r="J24" s="201">
        <v>0.191</v>
      </c>
    </row>
    <row r="25" spans="1:10" ht="27.75" customHeight="1" x14ac:dyDescent="0.2">
      <c r="A25" s="167" t="s">
        <v>540</v>
      </c>
      <c r="B25" s="28"/>
      <c r="C25" s="168">
        <v>0</v>
      </c>
      <c r="D25" s="139">
        <v>8.5760000000000005</v>
      </c>
      <c r="E25" s="140">
        <v>0.65800000000000003</v>
      </c>
      <c r="F25" s="141">
        <v>0.13700000000000001</v>
      </c>
      <c r="G25" s="204">
        <v>178.71</v>
      </c>
      <c r="H25" s="204">
        <v>6.98</v>
      </c>
      <c r="I25" s="206">
        <v>6.98</v>
      </c>
      <c r="J25" s="201">
        <v>0.191</v>
      </c>
    </row>
    <row r="26" spans="1:10" ht="27.75" customHeight="1" x14ac:dyDescent="0.2">
      <c r="A26" s="167" t="s">
        <v>541</v>
      </c>
      <c r="B26" s="28"/>
      <c r="C26" s="168">
        <v>0</v>
      </c>
      <c r="D26" s="139">
        <v>8.5760000000000005</v>
      </c>
      <c r="E26" s="140">
        <v>0.65800000000000003</v>
      </c>
      <c r="F26" s="141">
        <v>0.13700000000000001</v>
      </c>
      <c r="G26" s="204">
        <v>399.78</v>
      </c>
      <c r="H26" s="204">
        <v>6.98</v>
      </c>
      <c r="I26" s="206">
        <v>6.98</v>
      </c>
      <c r="J26" s="201">
        <v>0.191</v>
      </c>
    </row>
    <row r="27" spans="1:10" ht="27.75" customHeight="1" x14ac:dyDescent="0.2">
      <c r="A27" s="167" t="s">
        <v>471</v>
      </c>
      <c r="B27" s="28"/>
      <c r="C27" s="171" t="s">
        <v>469</v>
      </c>
      <c r="D27" s="142">
        <v>43.517000000000003</v>
      </c>
      <c r="E27" s="143">
        <v>2.1459999999999999</v>
      </c>
      <c r="F27" s="141">
        <v>1.2529999999999999</v>
      </c>
      <c r="G27" s="205">
        <v>0</v>
      </c>
      <c r="H27" s="205">
        <v>0</v>
      </c>
      <c r="I27" s="207">
        <v>0</v>
      </c>
      <c r="J27" s="200">
        <v>0</v>
      </c>
    </row>
    <row r="28" spans="1:10" ht="27.75" customHeight="1" x14ac:dyDescent="0.2">
      <c r="A28" s="167" t="s">
        <v>472</v>
      </c>
      <c r="B28" s="28"/>
      <c r="C28" s="171">
        <v>0</v>
      </c>
      <c r="D28" s="139">
        <v>-12.885999999999999</v>
      </c>
      <c r="E28" s="140">
        <v>-1.0629999999999999</v>
      </c>
      <c r="F28" s="141">
        <v>-0.20399999999999999</v>
      </c>
      <c r="G28" s="169">
        <v>0</v>
      </c>
      <c r="H28" s="205">
        <v>0</v>
      </c>
      <c r="I28" s="207">
        <v>0</v>
      </c>
      <c r="J28" s="200">
        <v>0</v>
      </c>
    </row>
    <row r="29" spans="1:10" ht="27.75" customHeight="1" x14ac:dyDescent="0.2">
      <c r="A29" s="167" t="s">
        <v>473</v>
      </c>
      <c r="B29" s="28"/>
      <c r="C29" s="171">
        <v>0</v>
      </c>
      <c r="D29" s="139">
        <v>-12.885999999999999</v>
      </c>
      <c r="E29" s="140">
        <v>-1.0629999999999999</v>
      </c>
      <c r="F29" s="141">
        <v>-0.20399999999999999</v>
      </c>
      <c r="G29" s="169">
        <v>0</v>
      </c>
      <c r="H29" s="205">
        <v>0</v>
      </c>
      <c r="I29" s="207">
        <v>0</v>
      </c>
      <c r="J29" s="201">
        <v>0.35499999999999998</v>
      </c>
    </row>
    <row r="30" spans="1:10" ht="27.75" customHeight="1" x14ac:dyDescent="0.2">
      <c r="A30" s="170" t="s">
        <v>665</v>
      </c>
      <c r="B30" s="28"/>
      <c r="C30" s="171" t="s">
        <v>640</v>
      </c>
      <c r="D30" s="139">
        <v>7.5359999999999996</v>
      </c>
      <c r="E30" s="140">
        <v>0.622</v>
      </c>
      <c r="F30" s="141">
        <v>0.11899999999999999</v>
      </c>
      <c r="G30" s="204">
        <v>4.88</v>
      </c>
      <c r="H30" s="205">
        <v>0</v>
      </c>
      <c r="I30" s="207">
        <v>0</v>
      </c>
      <c r="J30" s="200">
        <v>0</v>
      </c>
    </row>
    <row r="31" spans="1:10" ht="27.75" customHeight="1" x14ac:dyDescent="0.2">
      <c r="A31" s="170" t="s">
        <v>542</v>
      </c>
      <c r="B31" s="28"/>
      <c r="C31" s="171" t="s">
        <v>467</v>
      </c>
      <c r="D31" s="139">
        <v>7.5359999999999996</v>
      </c>
      <c r="E31" s="140">
        <v>0.622</v>
      </c>
      <c r="F31" s="141">
        <v>0.11899999999999999</v>
      </c>
      <c r="G31" s="205">
        <v>0</v>
      </c>
      <c r="H31" s="205">
        <v>0</v>
      </c>
      <c r="I31" s="207">
        <v>0</v>
      </c>
      <c r="J31" s="200">
        <v>0</v>
      </c>
    </row>
    <row r="32" spans="1:10" ht="27.75" customHeight="1" x14ac:dyDescent="0.2">
      <c r="A32" s="170" t="s">
        <v>666</v>
      </c>
      <c r="B32" s="28"/>
      <c r="C32" s="171" t="s">
        <v>639</v>
      </c>
      <c r="D32" s="139">
        <v>8.2469999999999999</v>
      </c>
      <c r="E32" s="140">
        <v>0.68100000000000005</v>
      </c>
      <c r="F32" s="141">
        <v>0.13100000000000001</v>
      </c>
      <c r="G32" s="204">
        <v>6.22</v>
      </c>
      <c r="H32" s="205">
        <v>0</v>
      </c>
      <c r="I32" s="207">
        <v>0</v>
      </c>
      <c r="J32" s="200">
        <v>0</v>
      </c>
    </row>
    <row r="33" spans="1:10" ht="27.75" customHeight="1" x14ac:dyDescent="0.2">
      <c r="A33" s="170" t="s">
        <v>667</v>
      </c>
      <c r="B33" s="28"/>
      <c r="C33" s="171" t="s">
        <v>639</v>
      </c>
      <c r="D33" s="139">
        <v>8.2469999999999999</v>
      </c>
      <c r="E33" s="140">
        <v>0.68100000000000005</v>
      </c>
      <c r="F33" s="141">
        <v>0.13100000000000001</v>
      </c>
      <c r="G33" s="204">
        <v>7.38</v>
      </c>
      <c r="H33" s="205">
        <v>0</v>
      </c>
      <c r="I33" s="207">
        <v>0</v>
      </c>
      <c r="J33" s="200">
        <v>0</v>
      </c>
    </row>
    <row r="34" spans="1:10" ht="27.75" customHeight="1" x14ac:dyDescent="0.2">
      <c r="A34" s="170" t="s">
        <v>668</v>
      </c>
      <c r="B34" s="28"/>
      <c r="C34" s="171" t="s">
        <v>639</v>
      </c>
      <c r="D34" s="139">
        <v>8.2469999999999999</v>
      </c>
      <c r="E34" s="140">
        <v>0.68100000000000005</v>
      </c>
      <c r="F34" s="141">
        <v>0.13100000000000001</v>
      </c>
      <c r="G34" s="204">
        <v>9.42</v>
      </c>
      <c r="H34" s="205">
        <v>0</v>
      </c>
      <c r="I34" s="207">
        <v>0</v>
      </c>
      <c r="J34" s="200">
        <v>0</v>
      </c>
    </row>
    <row r="35" spans="1:10" ht="27.75" customHeight="1" x14ac:dyDescent="0.2">
      <c r="A35" s="170" t="s">
        <v>669</v>
      </c>
      <c r="B35" s="28"/>
      <c r="C35" s="171" t="s">
        <v>639</v>
      </c>
      <c r="D35" s="139">
        <v>8.2469999999999999</v>
      </c>
      <c r="E35" s="140">
        <v>0.68100000000000005</v>
      </c>
      <c r="F35" s="141">
        <v>0.13100000000000001</v>
      </c>
      <c r="G35" s="204">
        <v>12.96</v>
      </c>
      <c r="H35" s="205">
        <v>0</v>
      </c>
      <c r="I35" s="207">
        <v>0</v>
      </c>
      <c r="J35" s="200">
        <v>0</v>
      </c>
    </row>
    <row r="36" spans="1:10" ht="27.75" customHeight="1" x14ac:dyDescent="0.2">
      <c r="A36" s="170" t="s">
        <v>670</v>
      </c>
      <c r="B36" s="28"/>
      <c r="C36" s="171" t="s">
        <v>639</v>
      </c>
      <c r="D36" s="139">
        <v>8.2469999999999999</v>
      </c>
      <c r="E36" s="140">
        <v>0.68100000000000005</v>
      </c>
      <c r="F36" s="141">
        <v>0.13100000000000001</v>
      </c>
      <c r="G36" s="204">
        <v>23.6</v>
      </c>
      <c r="H36" s="205">
        <v>0</v>
      </c>
      <c r="I36" s="207">
        <v>0</v>
      </c>
      <c r="J36" s="200">
        <v>0</v>
      </c>
    </row>
    <row r="37" spans="1:10" ht="27.75" customHeight="1" x14ac:dyDescent="0.2">
      <c r="A37" s="170" t="s">
        <v>474</v>
      </c>
      <c r="B37" s="28"/>
      <c r="C37" s="171" t="s">
        <v>468</v>
      </c>
      <c r="D37" s="139">
        <v>8.2469999999999999</v>
      </c>
      <c r="E37" s="140">
        <v>0.68100000000000005</v>
      </c>
      <c r="F37" s="141">
        <v>0.13100000000000001</v>
      </c>
      <c r="G37" s="205">
        <v>0</v>
      </c>
      <c r="H37" s="205">
        <v>0</v>
      </c>
      <c r="I37" s="207">
        <v>0</v>
      </c>
      <c r="J37" s="200">
        <v>0</v>
      </c>
    </row>
    <row r="38" spans="1:10" ht="27.75" customHeight="1" x14ac:dyDescent="0.2">
      <c r="A38" s="170" t="s">
        <v>543</v>
      </c>
      <c r="B38" s="28"/>
      <c r="C38" s="171">
        <v>0</v>
      </c>
      <c r="D38" s="139">
        <v>5.2380000000000004</v>
      </c>
      <c r="E38" s="140">
        <v>0.40200000000000002</v>
      </c>
      <c r="F38" s="141">
        <v>8.4000000000000005E-2</v>
      </c>
      <c r="G38" s="204">
        <v>7.27</v>
      </c>
      <c r="H38" s="204">
        <v>4.26</v>
      </c>
      <c r="I38" s="206">
        <v>4.26</v>
      </c>
      <c r="J38" s="201">
        <v>0.11700000000000001</v>
      </c>
    </row>
    <row r="39" spans="1:10" ht="27.75" customHeight="1" x14ac:dyDescent="0.2">
      <c r="A39" s="170" t="s">
        <v>544</v>
      </c>
      <c r="B39" s="28"/>
      <c r="C39" s="171">
        <v>0</v>
      </c>
      <c r="D39" s="139">
        <v>5.2380000000000004</v>
      </c>
      <c r="E39" s="140">
        <v>0.40200000000000002</v>
      </c>
      <c r="F39" s="141">
        <v>8.4000000000000005E-2</v>
      </c>
      <c r="G39" s="204">
        <v>38.46</v>
      </c>
      <c r="H39" s="204">
        <v>4.26</v>
      </c>
      <c r="I39" s="206">
        <v>4.26</v>
      </c>
      <c r="J39" s="201">
        <v>0.11700000000000001</v>
      </c>
    </row>
    <row r="40" spans="1:10" ht="27.75" customHeight="1" x14ac:dyDescent="0.2">
      <c r="A40" s="170" t="s">
        <v>545</v>
      </c>
      <c r="B40" s="28"/>
      <c r="C40" s="171">
        <v>0</v>
      </c>
      <c r="D40" s="139">
        <v>5.2380000000000004</v>
      </c>
      <c r="E40" s="140">
        <v>0.40200000000000002</v>
      </c>
      <c r="F40" s="141">
        <v>8.4000000000000005E-2</v>
      </c>
      <c r="G40" s="204">
        <v>67.290000000000006</v>
      </c>
      <c r="H40" s="204">
        <v>4.26</v>
      </c>
      <c r="I40" s="206">
        <v>4.26</v>
      </c>
      <c r="J40" s="201">
        <v>0.11700000000000001</v>
      </c>
    </row>
    <row r="41" spans="1:10" ht="27.75" customHeight="1" x14ac:dyDescent="0.2">
      <c r="A41" s="170" t="s">
        <v>546</v>
      </c>
      <c r="B41" s="28"/>
      <c r="C41" s="171">
        <v>0</v>
      </c>
      <c r="D41" s="139">
        <v>5.2380000000000004</v>
      </c>
      <c r="E41" s="140">
        <v>0.40200000000000002</v>
      </c>
      <c r="F41" s="141">
        <v>8.4000000000000005E-2</v>
      </c>
      <c r="G41" s="204">
        <v>109.15</v>
      </c>
      <c r="H41" s="204">
        <v>4.26</v>
      </c>
      <c r="I41" s="206">
        <v>4.26</v>
      </c>
      <c r="J41" s="201">
        <v>0.11700000000000001</v>
      </c>
    </row>
    <row r="42" spans="1:10" ht="27.75" customHeight="1" x14ac:dyDescent="0.2">
      <c r="A42" s="170" t="s">
        <v>547</v>
      </c>
      <c r="B42" s="28"/>
      <c r="C42" s="171">
        <v>0</v>
      </c>
      <c r="D42" s="139">
        <v>5.2380000000000004</v>
      </c>
      <c r="E42" s="140">
        <v>0.40200000000000002</v>
      </c>
      <c r="F42" s="141">
        <v>8.4000000000000005E-2</v>
      </c>
      <c r="G42" s="204">
        <v>244.17</v>
      </c>
      <c r="H42" s="204">
        <v>4.26</v>
      </c>
      <c r="I42" s="206">
        <v>4.26</v>
      </c>
      <c r="J42" s="201">
        <v>0.11700000000000001</v>
      </c>
    </row>
    <row r="43" spans="1:10" ht="27.75" customHeight="1" x14ac:dyDescent="0.2">
      <c r="A43" s="170" t="s">
        <v>548</v>
      </c>
      <c r="B43" s="28"/>
      <c r="C43" s="171">
        <v>0</v>
      </c>
      <c r="D43" s="139">
        <v>5.4240000000000004</v>
      </c>
      <c r="E43" s="140">
        <v>0.33400000000000002</v>
      </c>
      <c r="F43" s="141">
        <v>8.8999999999999996E-2</v>
      </c>
      <c r="G43" s="204">
        <v>8.86</v>
      </c>
      <c r="H43" s="204">
        <v>6.4</v>
      </c>
      <c r="I43" s="206">
        <v>6.4</v>
      </c>
      <c r="J43" s="201">
        <v>0.114</v>
      </c>
    </row>
    <row r="44" spans="1:10" ht="27.75" customHeight="1" x14ac:dyDescent="0.2">
      <c r="A44" s="170" t="s">
        <v>549</v>
      </c>
      <c r="B44" s="28"/>
      <c r="C44" s="171">
        <v>0</v>
      </c>
      <c r="D44" s="139">
        <v>5.4240000000000004</v>
      </c>
      <c r="E44" s="140">
        <v>0.33400000000000002</v>
      </c>
      <c r="F44" s="141">
        <v>8.8999999999999996E-2</v>
      </c>
      <c r="G44" s="204">
        <v>57.57</v>
      </c>
      <c r="H44" s="204">
        <v>6.4</v>
      </c>
      <c r="I44" s="206">
        <v>6.4</v>
      </c>
      <c r="J44" s="201">
        <v>0.114</v>
      </c>
    </row>
    <row r="45" spans="1:10" ht="27.75" customHeight="1" x14ac:dyDescent="0.2">
      <c r="A45" s="170" t="s">
        <v>550</v>
      </c>
      <c r="B45" s="28"/>
      <c r="C45" s="171">
        <v>0</v>
      </c>
      <c r="D45" s="139">
        <v>5.4240000000000004</v>
      </c>
      <c r="E45" s="140">
        <v>0.33400000000000002</v>
      </c>
      <c r="F45" s="141">
        <v>8.8999999999999996E-2</v>
      </c>
      <c r="G45" s="204">
        <v>102.59</v>
      </c>
      <c r="H45" s="204">
        <v>6.4</v>
      </c>
      <c r="I45" s="206">
        <v>6.4</v>
      </c>
      <c r="J45" s="201">
        <v>0.114</v>
      </c>
    </row>
    <row r="46" spans="1:10" ht="27.75" customHeight="1" x14ac:dyDescent="0.2">
      <c r="A46" s="170" t="s">
        <v>551</v>
      </c>
      <c r="B46" s="28"/>
      <c r="C46" s="171">
        <v>0</v>
      </c>
      <c r="D46" s="139">
        <v>5.4240000000000004</v>
      </c>
      <c r="E46" s="140">
        <v>0.33400000000000002</v>
      </c>
      <c r="F46" s="141">
        <v>8.8999999999999996E-2</v>
      </c>
      <c r="G46" s="204">
        <v>167.95</v>
      </c>
      <c r="H46" s="204">
        <v>6.4</v>
      </c>
      <c r="I46" s="206">
        <v>6.4</v>
      </c>
      <c r="J46" s="201">
        <v>0.114</v>
      </c>
    </row>
    <row r="47" spans="1:10" ht="27.75" customHeight="1" x14ac:dyDescent="0.2">
      <c r="A47" s="170" t="s">
        <v>552</v>
      </c>
      <c r="B47" s="28"/>
      <c r="C47" s="171">
        <v>0</v>
      </c>
      <c r="D47" s="139">
        <v>5.4240000000000004</v>
      </c>
      <c r="E47" s="140">
        <v>0.33400000000000002</v>
      </c>
      <c r="F47" s="141">
        <v>8.8999999999999996E-2</v>
      </c>
      <c r="G47" s="204">
        <v>378.79</v>
      </c>
      <c r="H47" s="204">
        <v>6.4</v>
      </c>
      <c r="I47" s="206">
        <v>6.4</v>
      </c>
      <c r="J47" s="201">
        <v>0.114</v>
      </c>
    </row>
    <row r="48" spans="1:10" ht="27.75" customHeight="1" x14ac:dyDescent="0.2">
      <c r="A48" s="170" t="s">
        <v>553</v>
      </c>
      <c r="B48" s="28"/>
      <c r="C48" s="171">
        <v>0</v>
      </c>
      <c r="D48" s="139">
        <v>4.5709999999999997</v>
      </c>
      <c r="E48" s="140">
        <v>0.251</v>
      </c>
      <c r="F48" s="141">
        <v>7.3999999999999996E-2</v>
      </c>
      <c r="G48" s="204">
        <v>98.93</v>
      </c>
      <c r="H48" s="204">
        <v>8.01</v>
      </c>
      <c r="I48" s="206">
        <v>8.01</v>
      </c>
      <c r="J48" s="201">
        <v>8.7999999999999995E-2</v>
      </c>
    </row>
    <row r="49" spans="1:10" ht="27.75" customHeight="1" x14ac:dyDescent="0.2">
      <c r="A49" s="170" t="s">
        <v>554</v>
      </c>
      <c r="B49" s="28"/>
      <c r="C49" s="171">
        <v>0</v>
      </c>
      <c r="D49" s="139">
        <v>4.5709999999999997</v>
      </c>
      <c r="E49" s="140">
        <v>0.251</v>
      </c>
      <c r="F49" s="141">
        <v>7.3999999999999996E-2</v>
      </c>
      <c r="G49" s="204">
        <v>531.52</v>
      </c>
      <c r="H49" s="204">
        <v>8.01</v>
      </c>
      <c r="I49" s="206">
        <v>8.01</v>
      </c>
      <c r="J49" s="201">
        <v>8.7999999999999995E-2</v>
      </c>
    </row>
    <row r="50" spans="1:10" ht="27.75" customHeight="1" x14ac:dyDescent="0.2">
      <c r="A50" s="170" t="s">
        <v>555</v>
      </c>
      <c r="B50" s="28"/>
      <c r="C50" s="171">
        <v>0</v>
      </c>
      <c r="D50" s="139">
        <v>4.5709999999999997</v>
      </c>
      <c r="E50" s="140">
        <v>0.251</v>
      </c>
      <c r="F50" s="141">
        <v>7.3999999999999996E-2</v>
      </c>
      <c r="G50" s="204">
        <v>1221.6500000000001</v>
      </c>
      <c r="H50" s="204">
        <v>8.01</v>
      </c>
      <c r="I50" s="206">
        <v>8.01</v>
      </c>
      <c r="J50" s="201">
        <v>8.7999999999999995E-2</v>
      </c>
    </row>
    <row r="51" spans="1:10" ht="27.75" hidden="1" customHeight="1" x14ac:dyDescent="0.2">
      <c r="A51" s="170" t="s">
        <v>556</v>
      </c>
      <c r="B51" s="28"/>
      <c r="C51" s="171">
        <v>0</v>
      </c>
      <c r="D51" s="139">
        <v>4.5709999999999997</v>
      </c>
      <c r="E51" s="140">
        <v>0.251</v>
      </c>
      <c r="F51" s="141">
        <v>7.3999999999999996E-2</v>
      </c>
      <c r="G51" s="204">
        <v>2205.17</v>
      </c>
      <c r="H51" s="204">
        <v>8.01</v>
      </c>
      <c r="I51" s="206">
        <v>8.01</v>
      </c>
      <c r="J51" s="201">
        <v>8.7999999999999995E-2</v>
      </c>
    </row>
    <row r="52" spans="1:10" ht="27.75" customHeight="1" x14ac:dyDescent="0.2">
      <c r="A52" s="170" t="s">
        <v>557</v>
      </c>
      <c r="B52" s="28"/>
      <c r="C52" s="171">
        <v>0</v>
      </c>
      <c r="D52" s="139">
        <v>4.5709999999999997</v>
      </c>
      <c r="E52" s="140">
        <v>0.251</v>
      </c>
      <c r="F52" s="141">
        <v>7.3999999999999996E-2</v>
      </c>
      <c r="G52" s="204">
        <v>5042.22</v>
      </c>
      <c r="H52" s="204">
        <v>8.01</v>
      </c>
      <c r="I52" s="206">
        <v>8.01</v>
      </c>
      <c r="J52" s="201">
        <v>8.7999999999999995E-2</v>
      </c>
    </row>
    <row r="53" spans="1:10" ht="27.75" customHeight="1" x14ac:dyDescent="0.2">
      <c r="A53" s="170" t="s">
        <v>475</v>
      </c>
      <c r="B53" s="28"/>
      <c r="C53" s="171" t="s">
        <v>469</v>
      </c>
      <c r="D53" s="142">
        <v>26.577999999999999</v>
      </c>
      <c r="E53" s="143">
        <v>1.3109999999999999</v>
      </c>
      <c r="F53" s="141">
        <v>0.76500000000000001</v>
      </c>
      <c r="G53" s="205">
        <v>0</v>
      </c>
      <c r="H53" s="205">
        <v>0</v>
      </c>
      <c r="I53" s="207">
        <v>0</v>
      </c>
      <c r="J53" s="200">
        <v>0</v>
      </c>
    </row>
    <row r="54" spans="1:10" ht="27.75" customHeight="1" x14ac:dyDescent="0.2">
      <c r="A54" s="170" t="s">
        <v>476</v>
      </c>
      <c r="B54" s="28"/>
      <c r="C54" s="171">
        <v>0</v>
      </c>
      <c r="D54" s="139">
        <v>-12.885999999999999</v>
      </c>
      <c r="E54" s="140">
        <v>-1.0629999999999999</v>
      </c>
      <c r="F54" s="141">
        <v>-0.20399999999999999</v>
      </c>
      <c r="G54" s="169">
        <v>0</v>
      </c>
      <c r="H54" s="205">
        <v>0</v>
      </c>
      <c r="I54" s="207">
        <v>0</v>
      </c>
      <c r="J54" s="200">
        <v>0</v>
      </c>
    </row>
    <row r="55" spans="1:10" ht="27.75" customHeight="1" x14ac:dyDescent="0.2">
      <c r="A55" s="170" t="s">
        <v>477</v>
      </c>
      <c r="B55" s="28"/>
      <c r="C55" s="171">
        <v>0</v>
      </c>
      <c r="D55" s="139">
        <v>-11.227</v>
      </c>
      <c r="E55" s="140">
        <v>-0.88800000000000001</v>
      </c>
      <c r="F55" s="141">
        <v>-0.17899999999999999</v>
      </c>
      <c r="G55" s="169">
        <v>0</v>
      </c>
      <c r="H55" s="205">
        <v>0</v>
      </c>
      <c r="I55" s="207">
        <v>0</v>
      </c>
      <c r="J55" s="200">
        <v>0</v>
      </c>
    </row>
    <row r="56" spans="1:10" ht="27.75" customHeight="1" x14ac:dyDescent="0.2">
      <c r="A56" s="170" t="s">
        <v>478</v>
      </c>
      <c r="B56" s="28"/>
      <c r="C56" s="171">
        <v>0</v>
      </c>
      <c r="D56" s="139">
        <v>-12.885999999999999</v>
      </c>
      <c r="E56" s="140">
        <v>-1.0629999999999999</v>
      </c>
      <c r="F56" s="141">
        <v>-0.20399999999999999</v>
      </c>
      <c r="G56" s="169">
        <v>0</v>
      </c>
      <c r="H56" s="205">
        <v>0</v>
      </c>
      <c r="I56" s="207">
        <v>0</v>
      </c>
      <c r="J56" s="201">
        <v>0.35499999999999998</v>
      </c>
    </row>
    <row r="57" spans="1:10" ht="27.75" customHeight="1" x14ac:dyDescent="0.2">
      <c r="A57" s="170" t="s">
        <v>479</v>
      </c>
      <c r="B57" s="28"/>
      <c r="C57" s="171">
        <v>0</v>
      </c>
      <c r="D57" s="139">
        <v>-11.227</v>
      </c>
      <c r="E57" s="140">
        <v>-0.88800000000000001</v>
      </c>
      <c r="F57" s="141">
        <v>-0.17899999999999999</v>
      </c>
      <c r="G57" s="169">
        <v>0</v>
      </c>
      <c r="H57" s="205">
        <v>0</v>
      </c>
      <c r="I57" s="207">
        <v>0</v>
      </c>
      <c r="J57" s="201">
        <v>0.26600000000000001</v>
      </c>
    </row>
    <row r="58" spans="1:10" ht="27.75" customHeight="1" x14ac:dyDescent="0.2">
      <c r="A58" s="170" t="s">
        <v>480</v>
      </c>
      <c r="B58" s="28"/>
      <c r="C58" s="171">
        <v>0</v>
      </c>
      <c r="D58" s="139">
        <v>-6.8109999999999999</v>
      </c>
      <c r="E58" s="140">
        <v>-0.41899999999999998</v>
      </c>
      <c r="F58" s="141">
        <v>-0.112</v>
      </c>
      <c r="G58" s="169">
        <v>0</v>
      </c>
      <c r="H58" s="205">
        <v>0</v>
      </c>
      <c r="I58" s="207">
        <v>0</v>
      </c>
      <c r="J58" s="201">
        <v>0.22700000000000001</v>
      </c>
    </row>
    <row r="59" spans="1:10" ht="27.75" customHeight="1" x14ac:dyDescent="0.2">
      <c r="A59" s="167" t="s">
        <v>671</v>
      </c>
      <c r="B59" s="28"/>
      <c r="C59" s="171" t="s">
        <v>640</v>
      </c>
      <c r="D59" s="139">
        <v>4.6950000000000003</v>
      </c>
      <c r="E59" s="140">
        <v>0.38700000000000001</v>
      </c>
      <c r="F59" s="141">
        <v>7.3999999999999996E-2</v>
      </c>
      <c r="G59" s="204">
        <v>3.04</v>
      </c>
      <c r="H59" s="205">
        <v>0</v>
      </c>
      <c r="I59" s="207">
        <v>0</v>
      </c>
      <c r="J59" s="200">
        <v>0</v>
      </c>
    </row>
    <row r="60" spans="1:10" ht="27.75" customHeight="1" x14ac:dyDescent="0.2">
      <c r="A60" s="167" t="s">
        <v>702</v>
      </c>
      <c r="B60" s="28"/>
      <c r="C60" s="171" t="s">
        <v>467</v>
      </c>
      <c r="D60" s="139">
        <v>4.6950000000000003</v>
      </c>
      <c r="E60" s="140">
        <v>0.38700000000000001</v>
      </c>
      <c r="F60" s="141">
        <v>7.3999999999999996E-2</v>
      </c>
      <c r="G60" s="205">
        <v>0</v>
      </c>
      <c r="H60" s="205">
        <v>0</v>
      </c>
      <c r="I60" s="207">
        <v>0</v>
      </c>
      <c r="J60" s="200">
        <v>0</v>
      </c>
    </row>
    <row r="61" spans="1:10" ht="27.75" customHeight="1" x14ac:dyDescent="0.2">
      <c r="A61" s="167" t="s">
        <v>672</v>
      </c>
      <c r="B61" s="28"/>
      <c r="C61" s="171" t="s">
        <v>639</v>
      </c>
      <c r="D61" s="139">
        <v>5.1369999999999996</v>
      </c>
      <c r="E61" s="140">
        <v>0.42399999999999999</v>
      </c>
      <c r="F61" s="141">
        <v>8.1000000000000003E-2</v>
      </c>
      <c r="G61" s="204">
        <v>3.88</v>
      </c>
      <c r="H61" s="205">
        <v>0</v>
      </c>
      <c r="I61" s="207">
        <v>0</v>
      </c>
      <c r="J61" s="200">
        <v>0</v>
      </c>
    </row>
    <row r="62" spans="1:10" ht="27.75" customHeight="1" x14ac:dyDescent="0.2">
      <c r="A62" s="167" t="s">
        <v>673</v>
      </c>
      <c r="B62" s="28"/>
      <c r="C62" s="171" t="s">
        <v>639</v>
      </c>
      <c r="D62" s="139">
        <v>5.1369999999999996</v>
      </c>
      <c r="E62" s="140">
        <v>0.42399999999999999</v>
      </c>
      <c r="F62" s="141">
        <v>8.1000000000000003E-2</v>
      </c>
      <c r="G62" s="204">
        <v>4.59</v>
      </c>
      <c r="H62" s="205">
        <v>0</v>
      </c>
      <c r="I62" s="207">
        <v>0</v>
      </c>
      <c r="J62" s="200">
        <v>0</v>
      </c>
    </row>
    <row r="63" spans="1:10" ht="27.75" customHeight="1" x14ac:dyDescent="0.2">
      <c r="A63" s="167" t="s">
        <v>674</v>
      </c>
      <c r="B63" s="28"/>
      <c r="C63" s="171" t="s">
        <v>639</v>
      </c>
      <c r="D63" s="139">
        <v>5.1369999999999996</v>
      </c>
      <c r="E63" s="140">
        <v>0.42399999999999999</v>
      </c>
      <c r="F63" s="141">
        <v>8.1000000000000003E-2</v>
      </c>
      <c r="G63" s="204">
        <v>5.87</v>
      </c>
      <c r="H63" s="205">
        <v>0</v>
      </c>
      <c r="I63" s="207">
        <v>0</v>
      </c>
      <c r="J63" s="200">
        <v>0</v>
      </c>
    </row>
    <row r="64" spans="1:10" ht="27.75" customHeight="1" x14ac:dyDescent="0.2">
      <c r="A64" s="167" t="s">
        <v>675</v>
      </c>
      <c r="B64" s="28"/>
      <c r="C64" s="171" t="s">
        <v>639</v>
      </c>
      <c r="D64" s="139">
        <v>5.1369999999999996</v>
      </c>
      <c r="E64" s="140">
        <v>0.42399999999999999</v>
      </c>
      <c r="F64" s="141">
        <v>8.1000000000000003E-2</v>
      </c>
      <c r="G64" s="204">
        <v>8.07</v>
      </c>
      <c r="H64" s="205">
        <v>0</v>
      </c>
      <c r="I64" s="207">
        <v>0</v>
      </c>
      <c r="J64" s="200">
        <v>0</v>
      </c>
    </row>
    <row r="65" spans="1:10" ht="27.75" customHeight="1" x14ac:dyDescent="0.2">
      <c r="A65" s="167" t="s">
        <v>676</v>
      </c>
      <c r="B65" s="28"/>
      <c r="C65" s="171" t="s">
        <v>639</v>
      </c>
      <c r="D65" s="139">
        <v>5.1369999999999996</v>
      </c>
      <c r="E65" s="140">
        <v>0.42399999999999999</v>
      </c>
      <c r="F65" s="141">
        <v>8.1000000000000003E-2</v>
      </c>
      <c r="G65" s="204">
        <v>14.7</v>
      </c>
      <c r="H65" s="205">
        <v>0</v>
      </c>
      <c r="I65" s="207">
        <v>0</v>
      </c>
      <c r="J65" s="200">
        <v>0</v>
      </c>
    </row>
    <row r="66" spans="1:10" ht="27.75" customHeight="1" x14ac:dyDescent="0.2">
      <c r="A66" s="167" t="s">
        <v>481</v>
      </c>
      <c r="B66" s="28"/>
      <c r="C66" s="171" t="s">
        <v>468</v>
      </c>
      <c r="D66" s="139">
        <v>5.1369999999999996</v>
      </c>
      <c r="E66" s="140">
        <v>0.42399999999999999</v>
      </c>
      <c r="F66" s="141">
        <v>8.1000000000000003E-2</v>
      </c>
      <c r="G66" s="205">
        <v>0</v>
      </c>
      <c r="H66" s="205">
        <v>0</v>
      </c>
      <c r="I66" s="207">
        <v>0</v>
      </c>
      <c r="J66" s="200">
        <v>0</v>
      </c>
    </row>
    <row r="67" spans="1:10" ht="27.75" customHeight="1" x14ac:dyDescent="0.2">
      <c r="A67" s="167" t="s">
        <v>618</v>
      </c>
      <c r="B67" s="28"/>
      <c r="C67" s="171">
        <v>0</v>
      </c>
      <c r="D67" s="139">
        <v>3.2629999999999999</v>
      </c>
      <c r="E67" s="140">
        <v>0.25</v>
      </c>
      <c r="F67" s="141">
        <v>5.1999999999999998E-2</v>
      </c>
      <c r="G67" s="204">
        <v>4.53</v>
      </c>
      <c r="H67" s="204">
        <v>2.66</v>
      </c>
      <c r="I67" s="206">
        <v>2.66</v>
      </c>
      <c r="J67" s="201">
        <v>7.2999999999999995E-2</v>
      </c>
    </row>
    <row r="68" spans="1:10" ht="27.75" customHeight="1" x14ac:dyDescent="0.2">
      <c r="A68" s="167" t="s">
        <v>619</v>
      </c>
      <c r="B68" s="28"/>
      <c r="C68" s="171">
        <v>0</v>
      </c>
      <c r="D68" s="139">
        <v>3.2629999999999999</v>
      </c>
      <c r="E68" s="140">
        <v>0.25</v>
      </c>
      <c r="F68" s="141">
        <v>5.1999999999999998E-2</v>
      </c>
      <c r="G68" s="204">
        <v>23.96</v>
      </c>
      <c r="H68" s="204">
        <v>2.66</v>
      </c>
      <c r="I68" s="206">
        <v>2.66</v>
      </c>
      <c r="J68" s="201">
        <v>7.2999999999999995E-2</v>
      </c>
    </row>
    <row r="69" spans="1:10" ht="27.75" customHeight="1" x14ac:dyDescent="0.2">
      <c r="A69" s="167" t="s">
        <v>620</v>
      </c>
      <c r="B69" s="28"/>
      <c r="C69" s="171">
        <v>0</v>
      </c>
      <c r="D69" s="139">
        <v>3.2629999999999999</v>
      </c>
      <c r="E69" s="140">
        <v>0.25</v>
      </c>
      <c r="F69" s="141">
        <v>5.1999999999999998E-2</v>
      </c>
      <c r="G69" s="204">
        <v>41.92</v>
      </c>
      <c r="H69" s="204">
        <v>2.66</v>
      </c>
      <c r="I69" s="206">
        <v>2.66</v>
      </c>
      <c r="J69" s="201">
        <v>7.2999999999999995E-2</v>
      </c>
    </row>
    <row r="70" spans="1:10" ht="27.75" customHeight="1" x14ac:dyDescent="0.2">
      <c r="A70" s="167" t="s">
        <v>621</v>
      </c>
      <c r="B70" s="28"/>
      <c r="C70" s="171">
        <v>0</v>
      </c>
      <c r="D70" s="139">
        <v>3.2629999999999999</v>
      </c>
      <c r="E70" s="140">
        <v>0.25</v>
      </c>
      <c r="F70" s="141">
        <v>5.1999999999999998E-2</v>
      </c>
      <c r="G70" s="204">
        <v>67.989999999999995</v>
      </c>
      <c r="H70" s="204">
        <v>2.66</v>
      </c>
      <c r="I70" s="206">
        <v>2.66</v>
      </c>
      <c r="J70" s="201">
        <v>7.2999999999999995E-2</v>
      </c>
    </row>
    <row r="71" spans="1:10" ht="27.75" customHeight="1" x14ac:dyDescent="0.2">
      <c r="A71" s="167" t="s">
        <v>622</v>
      </c>
      <c r="B71" s="28"/>
      <c r="C71" s="171">
        <v>0</v>
      </c>
      <c r="D71" s="139">
        <v>3.2629999999999999</v>
      </c>
      <c r="E71" s="140">
        <v>0.25</v>
      </c>
      <c r="F71" s="141">
        <v>5.1999999999999998E-2</v>
      </c>
      <c r="G71" s="204">
        <v>152.1</v>
      </c>
      <c r="H71" s="204">
        <v>2.66</v>
      </c>
      <c r="I71" s="206">
        <v>2.66</v>
      </c>
      <c r="J71" s="201">
        <v>7.2999999999999995E-2</v>
      </c>
    </row>
    <row r="72" spans="1:10" ht="27.75" customHeight="1" x14ac:dyDescent="0.2">
      <c r="A72" s="167" t="s">
        <v>623</v>
      </c>
      <c r="B72" s="28"/>
      <c r="C72" s="171">
        <v>0</v>
      </c>
      <c r="D72" s="139">
        <v>3.2930000000000001</v>
      </c>
      <c r="E72" s="140">
        <v>0.20300000000000001</v>
      </c>
      <c r="F72" s="141">
        <v>5.3999999999999999E-2</v>
      </c>
      <c r="G72" s="204">
        <v>5.38</v>
      </c>
      <c r="H72" s="204">
        <v>3.88</v>
      </c>
      <c r="I72" s="206">
        <v>3.88</v>
      </c>
      <c r="J72" s="201">
        <v>6.9000000000000006E-2</v>
      </c>
    </row>
    <row r="73" spans="1:10" ht="27.75" customHeight="1" x14ac:dyDescent="0.2">
      <c r="A73" s="167" t="s">
        <v>624</v>
      </c>
      <c r="B73" s="28"/>
      <c r="C73" s="171">
        <v>0</v>
      </c>
      <c r="D73" s="139">
        <v>3.2930000000000001</v>
      </c>
      <c r="E73" s="140">
        <v>0.20300000000000001</v>
      </c>
      <c r="F73" s="141">
        <v>5.3999999999999999E-2</v>
      </c>
      <c r="G73" s="204">
        <v>34.950000000000003</v>
      </c>
      <c r="H73" s="204">
        <v>3.88</v>
      </c>
      <c r="I73" s="206">
        <v>3.88</v>
      </c>
      <c r="J73" s="201">
        <v>6.9000000000000006E-2</v>
      </c>
    </row>
    <row r="74" spans="1:10" ht="27.75" customHeight="1" x14ac:dyDescent="0.2">
      <c r="A74" s="167" t="s">
        <v>625</v>
      </c>
      <c r="B74" s="28"/>
      <c r="C74" s="171">
        <v>0</v>
      </c>
      <c r="D74" s="139">
        <v>3.2930000000000001</v>
      </c>
      <c r="E74" s="140">
        <v>0.20300000000000001</v>
      </c>
      <c r="F74" s="141">
        <v>5.3999999999999999E-2</v>
      </c>
      <c r="G74" s="204">
        <v>62.27</v>
      </c>
      <c r="H74" s="204">
        <v>3.88</v>
      </c>
      <c r="I74" s="206">
        <v>3.88</v>
      </c>
      <c r="J74" s="201">
        <v>6.9000000000000006E-2</v>
      </c>
    </row>
    <row r="75" spans="1:10" ht="27.75" customHeight="1" x14ac:dyDescent="0.2">
      <c r="A75" s="167" t="s">
        <v>626</v>
      </c>
      <c r="B75" s="28"/>
      <c r="C75" s="171">
        <v>0</v>
      </c>
      <c r="D75" s="139">
        <v>3.2930000000000001</v>
      </c>
      <c r="E75" s="140">
        <v>0.20300000000000001</v>
      </c>
      <c r="F75" s="141">
        <v>5.3999999999999999E-2</v>
      </c>
      <c r="G75" s="204">
        <v>101.95</v>
      </c>
      <c r="H75" s="204">
        <v>3.88</v>
      </c>
      <c r="I75" s="206">
        <v>3.88</v>
      </c>
      <c r="J75" s="201">
        <v>6.9000000000000006E-2</v>
      </c>
    </row>
    <row r="76" spans="1:10" ht="27.75" customHeight="1" x14ac:dyDescent="0.2">
      <c r="A76" s="167" t="s">
        <v>627</v>
      </c>
      <c r="B76" s="28"/>
      <c r="C76" s="171">
        <v>0</v>
      </c>
      <c r="D76" s="139">
        <v>3.2930000000000001</v>
      </c>
      <c r="E76" s="140">
        <v>0.20300000000000001</v>
      </c>
      <c r="F76" s="141">
        <v>5.3999999999999999E-2</v>
      </c>
      <c r="G76" s="204">
        <v>229.94</v>
      </c>
      <c r="H76" s="204">
        <v>3.88</v>
      </c>
      <c r="I76" s="206">
        <v>3.88</v>
      </c>
      <c r="J76" s="201">
        <v>6.9000000000000006E-2</v>
      </c>
    </row>
    <row r="77" spans="1:10" ht="27.75" customHeight="1" x14ac:dyDescent="0.2">
      <c r="A77" s="167" t="s">
        <v>628</v>
      </c>
      <c r="B77" s="28"/>
      <c r="C77" s="171">
        <v>0</v>
      </c>
      <c r="D77" s="139">
        <v>2.726</v>
      </c>
      <c r="E77" s="140">
        <v>0.15</v>
      </c>
      <c r="F77" s="141">
        <v>4.3999999999999997E-2</v>
      </c>
      <c r="G77" s="204">
        <v>59</v>
      </c>
      <c r="H77" s="204">
        <v>4.78</v>
      </c>
      <c r="I77" s="206">
        <v>4.78</v>
      </c>
      <c r="J77" s="201">
        <v>5.1999999999999998E-2</v>
      </c>
    </row>
    <row r="78" spans="1:10" ht="27.75" customHeight="1" x14ac:dyDescent="0.2">
      <c r="A78" s="167" t="s">
        <v>629</v>
      </c>
      <c r="B78" s="28"/>
      <c r="C78" s="171">
        <v>0</v>
      </c>
      <c r="D78" s="139">
        <v>2.726</v>
      </c>
      <c r="E78" s="140">
        <v>0.15</v>
      </c>
      <c r="F78" s="141">
        <v>4.3999999999999997E-2</v>
      </c>
      <c r="G78" s="204">
        <v>316.95999999999998</v>
      </c>
      <c r="H78" s="204">
        <v>4.78</v>
      </c>
      <c r="I78" s="206">
        <v>4.78</v>
      </c>
      <c r="J78" s="201">
        <v>5.1999999999999998E-2</v>
      </c>
    </row>
    <row r="79" spans="1:10" ht="27.75" customHeight="1" x14ac:dyDescent="0.2">
      <c r="A79" s="167" t="s">
        <v>630</v>
      </c>
      <c r="B79" s="28"/>
      <c r="C79" s="171">
        <v>0</v>
      </c>
      <c r="D79" s="139">
        <v>2.726</v>
      </c>
      <c r="E79" s="140">
        <v>0.15</v>
      </c>
      <c r="F79" s="141">
        <v>4.3999999999999997E-2</v>
      </c>
      <c r="G79" s="204">
        <v>728.51</v>
      </c>
      <c r="H79" s="204">
        <v>4.78</v>
      </c>
      <c r="I79" s="206">
        <v>4.78</v>
      </c>
      <c r="J79" s="201">
        <v>5.1999999999999998E-2</v>
      </c>
    </row>
    <row r="80" spans="1:10" ht="27.75" customHeight="1" x14ac:dyDescent="0.2">
      <c r="A80" s="167" t="s">
        <v>631</v>
      </c>
      <c r="B80" s="28"/>
      <c r="C80" s="171">
        <v>0</v>
      </c>
      <c r="D80" s="139">
        <v>2.726</v>
      </c>
      <c r="E80" s="140">
        <v>0.15</v>
      </c>
      <c r="F80" s="141">
        <v>4.3999999999999997E-2</v>
      </c>
      <c r="G80" s="204">
        <v>1315.02</v>
      </c>
      <c r="H80" s="204">
        <v>4.78</v>
      </c>
      <c r="I80" s="206">
        <v>4.78</v>
      </c>
      <c r="J80" s="201">
        <v>5.1999999999999998E-2</v>
      </c>
    </row>
    <row r="81" spans="1:10" ht="27.75" customHeight="1" x14ac:dyDescent="0.2">
      <c r="A81" s="167" t="s">
        <v>632</v>
      </c>
      <c r="B81" s="28"/>
      <c r="C81" s="171">
        <v>0</v>
      </c>
      <c r="D81" s="139">
        <v>2.726</v>
      </c>
      <c r="E81" s="140">
        <v>0.15</v>
      </c>
      <c r="F81" s="141">
        <v>4.3999999999999997E-2</v>
      </c>
      <c r="G81" s="204">
        <v>3006.85</v>
      </c>
      <c r="H81" s="204">
        <v>4.78</v>
      </c>
      <c r="I81" s="206">
        <v>4.78</v>
      </c>
      <c r="J81" s="201">
        <v>5.1999999999999998E-2</v>
      </c>
    </row>
    <row r="82" spans="1:10" ht="27.75" customHeight="1" x14ac:dyDescent="0.2">
      <c r="A82" s="167" t="s">
        <v>482</v>
      </c>
      <c r="B82" s="28"/>
      <c r="C82" s="171" t="s">
        <v>469</v>
      </c>
      <c r="D82" s="142">
        <v>16.556999999999999</v>
      </c>
      <c r="E82" s="143">
        <v>0.81599999999999995</v>
      </c>
      <c r="F82" s="141">
        <v>0.47699999999999998</v>
      </c>
      <c r="G82" s="205">
        <v>0</v>
      </c>
      <c r="H82" s="205">
        <v>0</v>
      </c>
      <c r="I82" s="207">
        <v>0</v>
      </c>
      <c r="J82" s="200">
        <v>0</v>
      </c>
    </row>
    <row r="83" spans="1:10" ht="27.75" customHeight="1" x14ac:dyDescent="0.2">
      <c r="A83" s="167" t="s">
        <v>483</v>
      </c>
      <c r="B83" s="28"/>
      <c r="C83" s="171">
        <v>0</v>
      </c>
      <c r="D83" s="139">
        <v>-4.9660000000000002</v>
      </c>
      <c r="E83" s="140">
        <v>-0.41</v>
      </c>
      <c r="F83" s="141">
        <v>-7.9000000000000001E-2</v>
      </c>
      <c r="G83" s="169">
        <v>0</v>
      </c>
      <c r="H83" s="205">
        <v>0</v>
      </c>
      <c r="I83" s="207">
        <v>0</v>
      </c>
      <c r="J83" s="200">
        <v>0</v>
      </c>
    </row>
    <row r="84" spans="1:10" ht="27.75" customHeight="1" x14ac:dyDescent="0.2">
      <c r="A84" s="167" t="s">
        <v>484</v>
      </c>
      <c r="B84" s="28"/>
      <c r="C84" s="171">
        <v>0</v>
      </c>
      <c r="D84" s="139">
        <v>-5.141</v>
      </c>
      <c r="E84" s="140">
        <v>-0.40699999999999997</v>
      </c>
      <c r="F84" s="141">
        <v>-8.2000000000000003E-2</v>
      </c>
      <c r="G84" s="169">
        <v>0</v>
      </c>
      <c r="H84" s="205">
        <v>0</v>
      </c>
      <c r="I84" s="207">
        <v>0</v>
      </c>
      <c r="J84" s="200">
        <v>0</v>
      </c>
    </row>
    <row r="85" spans="1:10" ht="27.75" customHeight="1" x14ac:dyDescent="0.2">
      <c r="A85" s="167" t="s">
        <v>485</v>
      </c>
      <c r="B85" s="28"/>
      <c r="C85" s="171">
        <v>0</v>
      </c>
      <c r="D85" s="139">
        <v>-4.9660000000000002</v>
      </c>
      <c r="E85" s="140">
        <v>-0.41</v>
      </c>
      <c r="F85" s="141">
        <v>-7.9000000000000001E-2</v>
      </c>
      <c r="G85" s="169">
        <v>0</v>
      </c>
      <c r="H85" s="205">
        <v>0</v>
      </c>
      <c r="I85" s="207">
        <v>0</v>
      </c>
      <c r="J85" s="201">
        <v>0.13700000000000001</v>
      </c>
    </row>
    <row r="86" spans="1:10" ht="27.75" customHeight="1" x14ac:dyDescent="0.2">
      <c r="A86" s="167" t="s">
        <v>486</v>
      </c>
      <c r="B86" s="28"/>
      <c r="C86" s="171">
        <v>0</v>
      </c>
      <c r="D86" s="139">
        <v>-5.141</v>
      </c>
      <c r="E86" s="140">
        <v>-0.40699999999999997</v>
      </c>
      <c r="F86" s="141">
        <v>-8.2000000000000003E-2</v>
      </c>
      <c r="G86" s="169">
        <v>0</v>
      </c>
      <c r="H86" s="205">
        <v>0</v>
      </c>
      <c r="I86" s="207">
        <v>0</v>
      </c>
      <c r="J86" s="201">
        <v>0.122</v>
      </c>
    </row>
    <row r="87" spans="1:10" ht="27.75" customHeight="1" x14ac:dyDescent="0.2">
      <c r="A87" s="167" t="s">
        <v>487</v>
      </c>
      <c r="B87" s="28"/>
      <c r="C87" s="171">
        <v>0</v>
      </c>
      <c r="D87" s="139">
        <v>-6.8109999999999999</v>
      </c>
      <c r="E87" s="140">
        <v>-0.41899999999999998</v>
      </c>
      <c r="F87" s="141">
        <v>-0.112</v>
      </c>
      <c r="G87" s="204">
        <v>80.63</v>
      </c>
      <c r="H87" s="205">
        <v>0</v>
      </c>
      <c r="I87" s="207">
        <v>0</v>
      </c>
      <c r="J87" s="201">
        <v>0.22700000000000001</v>
      </c>
    </row>
    <row r="88" spans="1:10" ht="27.75" customHeight="1" x14ac:dyDescent="0.2">
      <c r="A88" s="167" t="s">
        <v>677</v>
      </c>
      <c r="B88" s="28"/>
      <c r="C88" s="171" t="s">
        <v>640</v>
      </c>
      <c r="D88" s="139">
        <v>3.7450000000000001</v>
      </c>
      <c r="E88" s="140">
        <v>0.309</v>
      </c>
      <c r="F88" s="141">
        <v>5.8999999999999997E-2</v>
      </c>
      <c r="G88" s="204">
        <v>2.4300000000000002</v>
      </c>
      <c r="H88" s="205">
        <v>0</v>
      </c>
      <c r="I88" s="207">
        <v>0</v>
      </c>
      <c r="J88" s="200">
        <v>0</v>
      </c>
    </row>
    <row r="89" spans="1:10" ht="27.75" customHeight="1" x14ac:dyDescent="0.2">
      <c r="A89" s="167" t="s">
        <v>703</v>
      </c>
      <c r="B89" s="28"/>
      <c r="C89" s="171" t="s">
        <v>467</v>
      </c>
      <c r="D89" s="139">
        <v>3.7450000000000001</v>
      </c>
      <c r="E89" s="140">
        <v>0.309</v>
      </c>
      <c r="F89" s="141">
        <v>5.8999999999999997E-2</v>
      </c>
      <c r="G89" s="205">
        <v>0</v>
      </c>
      <c r="H89" s="205">
        <v>0</v>
      </c>
      <c r="I89" s="207">
        <v>0</v>
      </c>
      <c r="J89" s="200">
        <v>0</v>
      </c>
    </row>
    <row r="90" spans="1:10" ht="27.75" customHeight="1" x14ac:dyDescent="0.2">
      <c r="A90" s="167" t="s">
        <v>678</v>
      </c>
      <c r="B90" s="28"/>
      <c r="C90" s="171" t="s">
        <v>639</v>
      </c>
      <c r="D90" s="139">
        <v>4.0979999999999999</v>
      </c>
      <c r="E90" s="140">
        <v>0.33800000000000002</v>
      </c>
      <c r="F90" s="141">
        <v>6.5000000000000002E-2</v>
      </c>
      <c r="G90" s="204">
        <v>3.09</v>
      </c>
      <c r="H90" s="205">
        <v>0</v>
      </c>
      <c r="I90" s="207">
        <v>0</v>
      </c>
      <c r="J90" s="200">
        <v>0</v>
      </c>
    </row>
    <row r="91" spans="1:10" ht="27.75" customHeight="1" x14ac:dyDescent="0.2">
      <c r="A91" s="167" t="s">
        <v>679</v>
      </c>
      <c r="B91" s="28"/>
      <c r="C91" s="171" t="s">
        <v>639</v>
      </c>
      <c r="D91" s="139">
        <v>4.0979999999999999</v>
      </c>
      <c r="E91" s="140">
        <v>0.33800000000000002</v>
      </c>
      <c r="F91" s="141">
        <v>6.5000000000000002E-2</v>
      </c>
      <c r="G91" s="204">
        <v>3.66</v>
      </c>
      <c r="H91" s="205">
        <v>0</v>
      </c>
      <c r="I91" s="207">
        <v>0</v>
      </c>
      <c r="J91" s="200">
        <v>0</v>
      </c>
    </row>
    <row r="92" spans="1:10" ht="27.75" customHeight="1" x14ac:dyDescent="0.2">
      <c r="A92" s="167" t="s">
        <v>680</v>
      </c>
      <c r="B92" s="28"/>
      <c r="C92" s="171" t="s">
        <v>639</v>
      </c>
      <c r="D92" s="139">
        <v>4.0979999999999999</v>
      </c>
      <c r="E92" s="140">
        <v>0.33800000000000002</v>
      </c>
      <c r="F92" s="141">
        <v>6.5000000000000002E-2</v>
      </c>
      <c r="G92" s="204">
        <v>4.68</v>
      </c>
      <c r="H92" s="205">
        <v>0</v>
      </c>
      <c r="I92" s="207">
        <v>0</v>
      </c>
      <c r="J92" s="200">
        <v>0</v>
      </c>
    </row>
    <row r="93" spans="1:10" ht="27.75" customHeight="1" x14ac:dyDescent="0.2">
      <c r="A93" s="167" t="s">
        <v>681</v>
      </c>
      <c r="B93" s="28"/>
      <c r="C93" s="171" t="s">
        <v>639</v>
      </c>
      <c r="D93" s="139">
        <v>4.0979999999999999</v>
      </c>
      <c r="E93" s="140">
        <v>0.33800000000000002</v>
      </c>
      <c r="F93" s="141">
        <v>6.5000000000000002E-2</v>
      </c>
      <c r="G93" s="204">
        <v>6.44</v>
      </c>
      <c r="H93" s="205">
        <v>0</v>
      </c>
      <c r="I93" s="207">
        <v>0</v>
      </c>
      <c r="J93" s="200">
        <v>0</v>
      </c>
    </row>
    <row r="94" spans="1:10" ht="27.75" customHeight="1" x14ac:dyDescent="0.2">
      <c r="A94" s="167" t="s">
        <v>682</v>
      </c>
      <c r="B94" s="28"/>
      <c r="C94" s="171" t="s">
        <v>639</v>
      </c>
      <c r="D94" s="139">
        <v>4.0979999999999999</v>
      </c>
      <c r="E94" s="140">
        <v>0.33800000000000002</v>
      </c>
      <c r="F94" s="141">
        <v>6.5000000000000002E-2</v>
      </c>
      <c r="G94" s="204">
        <v>11.72</v>
      </c>
      <c r="H94" s="205">
        <v>0</v>
      </c>
      <c r="I94" s="207">
        <v>0</v>
      </c>
      <c r="J94" s="200">
        <v>0</v>
      </c>
    </row>
    <row r="95" spans="1:10" ht="27.75" customHeight="1" x14ac:dyDescent="0.2">
      <c r="A95" s="167" t="s">
        <v>488</v>
      </c>
      <c r="B95" s="28"/>
      <c r="C95" s="171" t="s">
        <v>468</v>
      </c>
      <c r="D95" s="139">
        <v>4.0979999999999999</v>
      </c>
      <c r="E95" s="140">
        <v>0.33800000000000002</v>
      </c>
      <c r="F95" s="141">
        <v>6.5000000000000002E-2</v>
      </c>
      <c r="G95" s="205">
        <v>0</v>
      </c>
      <c r="H95" s="205">
        <v>0</v>
      </c>
      <c r="I95" s="207">
        <v>0</v>
      </c>
      <c r="J95" s="200">
        <v>0</v>
      </c>
    </row>
    <row r="96" spans="1:10" ht="27.75" customHeight="1" x14ac:dyDescent="0.2">
      <c r="A96" s="167" t="s">
        <v>603</v>
      </c>
      <c r="B96" s="28"/>
      <c r="C96" s="171">
        <v>0</v>
      </c>
      <c r="D96" s="139">
        <v>2.6030000000000002</v>
      </c>
      <c r="E96" s="140">
        <v>0.2</v>
      </c>
      <c r="F96" s="141">
        <v>4.2000000000000003E-2</v>
      </c>
      <c r="G96" s="204">
        <v>3.61</v>
      </c>
      <c r="H96" s="204">
        <v>2.12</v>
      </c>
      <c r="I96" s="206">
        <v>2.12</v>
      </c>
      <c r="J96" s="201">
        <v>5.8000000000000003E-2</v>
      </c>
    </row>
    <row r="97" spans="1:10" ht="27.75" customHeight="1" x14ac:dyDescent="0.2">
      <c r="A97" s="167" t="s">
        <v>604</v>
      </c>
      <c r="B97" s="28"/>
      <c r="C97" s="171">
        <v>0</v>
      </c>
      <c r="D97" s="139">
        <v>2.6030000000000002</v>
      </c>
      <c r="E97" s="140">
        <v>0.2</v>
      </c>
      <c r="F97" s="141">
        <v>4.2000000000000003E-2</v>
      </c>
      <c r="G97" s="204">
        <v>19.11</v>
      </c>
      <c r="H97" s="204">
        <v>2.12</v>
      </c>
      <c r="I97" s="206">
        <v>2.12</v>
      </c>
      <c r="J97" s="201">
        <v>5.8000000000000003E-2</v>
      </c>
    </row>
    <row r="98" spans="1:10" ht="27.75" customHeight="1" x14ac:dyDescent="0.2">
      <c r="A98" s="167" t="s">
        <v>605</v>
      </c>
      <c r="B98" s="28"/>
      <c r="C98" s="171">
        <v>0</v>
      </c>
      <c r="D98" s="139">
        <v>2.6030000000000002</v>
      </c>
      <c r="E98" s="140">
        <v>0.2</v>
      </c>
      <c r="F98" s="141">
        <v>4.2000000000000003E-2</v>
      </c>
      <c r="G98" s="204">
        <v>33.43</v>
      </c>
      <c r="H98" s="204">
        <v>2.12</v>
      </c>
      <c r="I98" s="206">
        <v>2.12</v>
      </c>
      <c r="J98" s="201">
        <v>5.8000000000000003E-2</v>
      </c>
    </row>
    <row r="99" spans="1:10" ht="27.75" customHeight="1" x14ac:dyDescent="0.2">
      <c r="A99" s="167" t="s">
        <v>606</v>
      </c>
      <c r="B99" s="28"/>
      <c r="C99" s="171">
        <v>0</v>
      </c>
      <c r="D99" s="139">
        <v>2.6030000000000002</v>
      </c>
      <c r="E99" s="140">
        <v>0.2</v>
      </c>
      <c r="F99" s="141">
        <v>4.2000000000000003E-2</v>
      </c>
      <c r="G99" s="204">
        <v>54.23</v>
      </c>
      <c r="H99" s="204">
        <v>2.12</v>
      </c>
      <c r="I99" s="206">
        <v>2.12</v>
      </c>
      <c r="J99" s="201">
        <v>5.8000000000000003E-2</v>
      </c>
    </row>
    <row r="100" spans="1:10" ht="27.75" customHeight="1" x14ac:dyDescent="0.2">
      <c r="A100" s="167" t="s">
        <v>607</v>
      </c>
      <c r="B100" s="28"/>
      <c r="C100" s="171">
        <v>0</v>
      </c>
      <c r="D100" s="139">
        <v>2.6030000000000002</v>
      </c>
      <c r="E100" s="140">
        <v>0.2</v>
      </c>
      <c r="F100" s="141">
        <v>4.2000000000000003E-2</v>
      </c>
      <c r="G100" s="204">
        <v>121.32</v>
      </c>
      <c r="H100" s="204">
        <v>2.12</v>
      </c>
      <c r="I100" s="206">
        <v>2.12</v>
      </c>
      <c r="J100" s="201">
        <v>5.8000000000000003E-2</v>
      </c>
    </row>
    <row r="101" spans="1:10" ht="27.75" customHeight="1" x14ac:dyDescent="0.2">
      <c r="A101" s="167" t="s">
        <v>608</v>
      </c>
      <c r="B101" s="28"/>
      <c r="C101" s="171">
        <v>0</v>
      </c>
      <c r="D101" s="139">
        <v>2.6259999999999999</v>
      </c>
      <c r="E101" s="140">
        <v>0.16200000000000001</v>
      </c>
      <c r="F101" s="141">
        <v>4.2999999999999997E-2</v>
      </c>
      <c r="G101" s="204">
        <v>4.29</v>
      </c>
      <c r="H101" s="204">
        <v>3.1</v>
      </c>
      <c r="I101" s="206">
        <v>3.1</v>
      </c>
      <c r="J101" s="201">
        <v>5.5E-2</v>
      </c>
    </row>
    <row r="102" spans="1:10" ht="27.75" customHeight="1" x14ac:dyDescent="0.2">
      <c r="A102" s="167" t="s">
        <v>609</v>
      </c>
      <c r="B102" s="28"/>
      <c r="C102" s="171">
        <v>0</v>
      </c>
      <c r="D102" s="139">
        <v>2.6259999999999999</v>
      </c>
      <c r="E102" s="140">
        <v>0.16200000000000001</v>
      </c>
      <c r="F102" s="141">
        <v>4.2999999999999997E-2</v>
      </c>
      <c r="G102" s="204">
        <v>27.87</v>
      </c>
      <c r="H102" s="204">
        <v>3.1</v>
      </c>
      <c r="I102" s="206">
        <v>3.1</v>
      </c>
      <c r="J102" s="201">
        <v>5.5E-2</v>
      </c>
    </row>
    <row r="103" spans="1:10" ht="27.75" customHeight="1" x14ac:dyDescent="0.2">
      <c r="A103" s="167" t="s">
        <v>610</v>
      </c>
      <c r="B103" s="28"/>
      <c r="C103" s="171">
        <v>0</v>
      </c>
      <c r="D103" s="139">
        <v>2.6259999999999999</v>
      </c>
      <c r="E103" s="140">
        <v>0.16200000000000001</v>
      </c>
      <c r="F103" s="141">
        <v>4.2999999999999997E-2</v>
      </c>
      <c r="G103" s="204">
        <v>49.67</v>
      </c>
      <c r="H103" s="204">
        <v>3.1</v>
      </c>
      <c r="I103" s="206">
        <v>3.1</v>
      </c>
      <c r="J103" s="201">
        <v>5.5E-2</v>
      </c>
    </row>
    <row r="104" spans="1:10" ht="27.75" customHeight="1" x14ac:dyDescent="0.2">
      <c r="A104" s="167" t="s">
        <v>611</v>
      </c>
      <c r="B104" s="28"/>
      <c r="C104" s="171">
        <v>0</v>
      </c>
      <c r="D104" s="139">
        <v>2.6259999999999999</v>
      </c>
      <c r="E104" s="140">
        <v>0.16200000000000001</v>
      </c>
      <c r="F104" s="141">
        <v>4.2999999999999997E-2</v>
      </c>
      <c r="G104" s="204">
        <v>81.319999999999993</v>
      </c>
      <c r="H104" s="204">
        <v>3.1</v>
      </c>
      <c r="I104" s="206">
        <v>3.1</v>
      </c>
      <c r="J104" s="201">
        <v>5.5E-2</v>
      </c>
    </row>
    <row r="105" spans="1:10" ht="27.75" customHeight="1" x14ac:dyDescent="0.2">
      <c r="A105" s="167" t="s">
        <v>612</v>
      </c>
      <c r="B105" s="28"/>
      <c r="C105" s="171">
        <v>0</v>
      </c>
      <c r="D105" s="139">
        <v>2.6259999999999999</v>
      </c>
      <c r="E105" s="140">
        <v>0.16200000000000001</v>
      </c>
      <c r="F105" s="141">
        <v>4.2999999999999997E-2</v>
      </c>
      <c r="G105" s="204">
        <v>183.4</v>
      </c>
      <c r="H105" s="204">
        <v>3.1</v>
      </c>
      <c r="I105" s="206">
        <v>3.1</v>
      </c>
      <c r="J105" s="201">
        <v>5.5E-2</v>
      </c>
    </row>
    <row r="106" spans="1:10" ht="27.75" customHeight="1" x14ac:dyDescent="0.2">
      <c r="A106" s="167" t="s">
        <v>613</v>
      </c>
      <c r="B106" s="28"/>
      <c r="C106" s="171">
        <v>0</v>
      </c>
      <c r="D106" s="139">
        <v>2.1739999999999999</v>
      </c>
      <c r="E106" s="140">
        <v>0.11899999999999999</v>
      </c>
      <c r="F106" s="141">
        <v>3.5000000000000003E-2</v>
      </c>
      <c r="G106" s="204">
        <v>47.05</v>
      </c>
      <c r="H106" s="204">
        <v>3.81</v>
      </c>
      <c r="I106" s="206">
        <v>3.81</v>
      </c>
      <c r="J106" s="201">
        <v>4.2000000000000003E-2</v>
      </c>
    </row>
    <row r="107" spans="1:10" ht="27.75" customHeight="1" x14ac:dyDescent="0.2">
      <c r="A107" s="167" t="s">
        <v>614</v>
      </c>
      <c r="B107" s="28"/>
      <c r="C107" s="171">
        <v>0</v>
      </c>
      <c r="D107" s="139">
        <v>2.1739999999999999</v>
      </c>
      <c r="E107" s="140">
        <v>0.11899999999999999</v>
      </c>
      <c r="F107" s="141">
        <v>3.5000000000000003E-2</v>
      </c>
      <c r="G107" s="204">
        <v>252.81</v>
      </c>
      <c r="H107" s="204">
        <v>3.81</v>
      </c>
      <c r="I107" s="206">
        <v>3.81</v>
      </c>
      <c r="J107" s="201">
        <v>4.2000000000000003E-2</v>
      </c>
    </row>
    <row r="108" spans="1:10" ht="27.75" customHeight="1" x14ac:dyDescent="0.2">
      <c r="A108" s="167" t="s">
        <v>615</v>
      </c>
      <c r="B108" s="28"/>
      <c r="C108" s="171">
        <v>0</v>
      </c>
      <c r="D108" s="139">
        <v>2.1739999999999999</v>
      </c>
      <c r="E108" s="140">
        <v>0.11899999999999999</v>
      </c>
      <c r="F108" s="141">
        <v>3.5000000000000003E-2</v>
      </c>
      <c r="G108" s="204">
        <v>581.05999999999995</v>
      </c>
      <c r="H108" s="204">
        <v>3.81</v>
      </c>
      <c r="I108" s="206">
        <v>3.81</v>
      </c>
      <c r="J108" s="201">
        <v>4.2000000000000003E-2</v>
      </c>
    </row>
    <row r="109" spans="1:10" ht="27.75" customHeight="1" x14ac:dyDescent="0.2">
      <c r="A109" s="167" t="s">
        <v>616</v>
      </c>
      <c r="B109" s="28"/>
      <c r="C109" s="171">
        <v>0</v>
      </c>
      <c r="D109" s="139">
        <v>2.1739999999999999</v>
      </c>
      <c r="E109" s="140">
        <v>0.11899999999999999</v>
      </c>
      <c r="F109" s="141">
        <v>3.5000000000000003E-2</v>
      </c>
      <c r="G109" s="204">
        <v>1048.8699999999999</v>
      </c>
      <c r="H109" s="204">
        <v>3.81</v>
      </c>
      <c r="I109" s="206">
        <v>3.81</v>
      </c>
      <c r="J109" s="201">
        <v>4.2000000000000003E-2</v>
      </c>
    </row>
    <row r="110" spans="1:10" ht="27.75" customHeight="1" x14ac:dyDescent="0.2">
      <c r="A110" s="167" t="s">
        <v>617</v>
      </c>
      <c r="B110" s="28"/>
      <c r="C110" s="171">
        <v>0</v>
      </c>
      <c r="D110" s="139">
        <v>2.1739999999999999</v>
      </c>
      <c r="E110" s="140">
        <v>0.11899999999999999</v>
      </c>
      <c r="F110" s="141">
        <v>3.5000000000000003E-2</v>
      </c>
      <c r="G110" s="204">
        <v>2398.2800000000002</v>
      </c>
      <c r="H110" s="204">
        <v>3.81</v>
      </c>
      <c r="I110" s="206">
        <v>3.81</v>
      </c>
      <c r="J110" s="201">
        <v>4.2000000000000003E-2</v>
      </c>
    </row>
    <row r="111" spans="1:10" ht="27.75" customHeight="1" x14ac:dyDescent="0.2">
      <c r="A111" s="167" t="s">
        <v>489</v>
      </c>
      <c r="B111" s="28"/>
      <c r="C111" s="171" t="s">
        <v>469</v>
      </c>
      <c r="D111" s="142">
        <v>13.206</v>
      </c>
      <c r="E111" s="143">
        <v>0.65100000000000002</v>
      </c>
      <c r="F111" s="141">
        <v>0.38</v>
      </c>
      <c r="G111" s="205">
        <v>0</v>
      </c>
      <c r="H111" s="205">
        <v>0</v>
      </c>
      <c r="I111" s="207">
        <v>0</v>
      </c>
      <c r="J111" s="200">
        <v>0</v>
      </c>
    </row>
    <row r="112" spans="1:10" ht="27.75" customHeight="1" x14ac:dyDescent="0.2">
      <c r="A112" s="167" t="s">
        <v>490</v>
      </c>
      <c r="B112" s="28"/>
      <c r="C112" s="171">
        <v>0</v>
      </c>
      <c r="D112" s="139">
        <v>-3.9609999999999999</v>
      </c>
      <c r="E112" s="140">
        <v>-0.32700000000000001</v>
      </c>
      <c r="F112" s="141">
        <v>-6.3E-2</v>
      </c>
      <c r="G112" s="169">
        <v>0</v>
      </c>
      <c r="H112" s="205">
        <v>0</v>
      </c>
      <c r="I112" s="207">
        <v>0</v>
      </c>
      <c r="J112" s="200">
        <v>0</v>
      </c>
    </row>
    <row r="113" spans="1:10" ht="27.75" customHeight="1" x14ac:dyDescent="0.2">
      <c r="A113" s="167" t="s">
        <v>491</v>
      </c>
      <c r="B113" s="28"/>
      <c r="C113" s="171">
        <v>0</v>
      </c>
      <c r="D113" s="139">
        <v>-4.101</v>
      </c>
      <c r="E113" s="140">
        <v>-0.32400000000000001</v>
      </c>
      <c r="F113" s="141">
        <v>-6.5000000000000002E-2</v>
      </c>
      <c r="G113" s="169">
        <v>0</v>
      </c>
      <c r="H113" s="205">
        <v>0</v>
      </c>
      <c r="I113" s="207">
        <v>0</v>
      </c>
      <c r="J113" s="200">
        <v>0</v>
      </c>
    </row>
    <row r="114" spans="1:10" ht="27.75" customHeight="1" x14ac:dyDescent="0.2">
      <c r="A114" s="167" t="s">
        <v>492</v>
      </c>
      <c r="B114" s="28"/>
      <c r="C114" s="171">
        <v>0</v>
      </c>
      <c r="D114" s="139">
        <v>-3.9609999999999999</v>
      </c>
      <c r="E114" s="140">
        <v>-0.32700000000000001</v>
      </c>
      <c r="F114" s="141">
        <v>-6.3E-2</v>
      </c>
      <c r="G114" s="169">
        <v>0</v>
      </c>
      <c r="H114" s="205">
        <v>0</v>
      </c>
      <c r="I114" s="207">
        <v>0</v>
      </c>
      <c r="J114" s="201">
        <v>0.109</v>
      </c>
    </row>
    <row r="115" spans="1:10" ht="27.75" customHeight="1" x14ac:dyDescent="0.2">
      <c r="A115" s="167" t="s">
        <v>493</v>
      </c>
      <c r="B115" s="28"/>
      <c r="C115" s="171">
        <v>0</v>
      </c>
      <c r="D115" s="139">
        <v>-4.101</v>
      </c>
      <c r="E115" s="140">
        <v>-0.32400000000000001</v>
      </c>
      <c r="F115" s="141">
        <v>-6.5000000000000002E-2</v>
      </c>
      <c r="G115" s="169">
        <v>0</v>
      </c>
      <c r="H115" s="205">
        <v>0</v>
      </c>
      <c r="I115" s="207">
        <v>0</v>
      </c>
      <c r="J115" s="201">
        <v>9.7000000000000003E-2</v>
      </c>
    </row>
    <row r="116" spans="1:10" ht="27.75" customHeight="1" x14ac:dyDescent="0.2">
      <c r="A116" s="167" t="s">
        <v>494</v>
      </c>
      <c r="B116" s="28"/>
      <c r="C116" s="171">
        <v>0</v>
      </c>
      <c r="D116" s="139">
        <v>-5.4329999999999998</v>
      </c>
      <c r="E116" s="140">
        <v>-0.33400000000000002</v>
      </c>
      <c r="F116" s="141">
        <v>-8.8999999999999996E-2</v>
      </c>
      <c r="G116" s="204">
        <v>64.31</v>
      </c>
      <c r="H116" s="205">
        <v>0</v>
      </c>
      <c r="I116" s="207">
        <v>0</v>
      </c>
      <c r="J116" s="201">
        <v>0.18099999999999999</v>
      </c>
    </row>
    <row r="117" spans="1:10" ht="27.75" customHeight="1" x14ac:dyDescent="0.2">
      <c r="A117" s="167" t="s">
        <v>683</v>
      </c>
      <c r="B117" s="28"/>
      <c r="C117" s="171" t="s">
        <v>640</v>
      </c>
      <c r="D117" s="139">
        <v>3.1379999999999999</v>
      </c>
      <c r="E117" s="140">
        <v>0.25900000000000001</v>
      </c>
      <c r="F117" s="141">
        <v>0.05</v>
      </c>
      <c r="G117" s="204">
        <v>2.0299999999999998</v>
      </c>
      <c r="H117" s="205">
        <v>0</v>
      </c>
      <c r="I117" s="207">
        <v>0</v>
      </c>
      <c r="J117" s="200">
        <v>0</v>
      </c>
    </row>
    <row r="118" spans="1:10" ht="27.75" customHeight="1" x14ac:dyDescent="0.2">
      <c r="A118" s="167" t="s">
        <v>704</v>
      </c>
      <c r="B118" s="28"/>
      <c r="C118" s="171" t="s">
        <v>467</v>
      </c>
      <c r="D118" s="139">
        <v>3.1379999999999999</v>
      </c>
      <c r="E118" s="140">
        <v>0.25900000000000001</v>
      </c>
      <c r="F118" s="141">
        <v>0.05</v>
      </c>
      <c r="G118" s="205">
        <v>0</v>
      </c>
      <c r="H118" s="205">
        <v>0</v>
      </c>
      <c r="I118" s="207">
        <v>0</v>
      </c>
      <c r="J118" s="200">
        <v>0</v>
      </c>
    </row>
    <row r="119" spans="1:10" ht="27.75" customHeight="1" x14ac:dyDescent="0.2">
      <c r="A119" s="167" t="s">
        <v>684</v>
      </c>
      <c r="B119" s="28"/>
      <c r="C119" s="171" t="s">
        <v>639</v>
      </c>
      <c r="D119" s="139">
        <v>3.4340000000000002</v>
      </c>
      <c r="E119" s="140">
        <v>0.28299999999999997</v>
      </c>
      <c r="F119" s="141">
        <v>5.3999999999999999E-2</v>
      </c>
      <c r="G119" s="204">
        <v>2.59</v>
      </c>
      <c r="H119" s="205">
        <v>0</v>
      </c>
      <c r="I119" s="207">
        <v>0</v>
      </c>
      <c r="J119" s="200">
        <v>0</v>
      </c>
    </row>
    <row r="120" spans="1:10" ht="27.75" customHeight="1" x14ac:dyDescent="0.2">
      <c r="A120" s="167" t="s">
        <v>685</v>
      </c>
      <c r="B120" s="28"/>
      <c r="C120" s="171" t="s">
        <v>639</v>
      </c>
      <c r="D120" s="139">
        <v>3.4340000000000002</v>
      </c>
      <c r="E120" s="140">
        <v>0.28299999999999997</v>
      </c>
      <c r="F120" s="141">
        <v>5.3999999999999999E-2</v>
      </c>
      <c r="G120" s="204">
        <v>3.07</v>
      </c>
      <c r="H120" s="205">
        <v>0</v>
      </c>
      <c r="I120" s="207">
        <v>0</v>
      </c>
      <c r="J120" s="200">
        <v>0</v>
      </c>
    </row>
    <row r="121" spans="1:10" ht="27.75" customHeight="1" x14ac:dyDescent="0.2">
      <c r="A121" s="167" t="s">
        <v>686</v>
      </c>
      <c r="B121" s="28"/>
      <c r="C121" s="171" t="s">
        <v>639</v>
      </c>
      <c r="D121" s="139">
        <v>3.4340000000000002</v>
      </c>
      <c r="E121" s="140">
        <v>0.28299999999999997</v>
      </c>
      <c r="F121" s="141">
        <v>5.3999999999999999E-2</v>
      </c>
      <c r="G121" s="204">
        <v>3.92</v>
      </c>
      <c r="H121" s="205">
        <v>0</v>
      </c>
      <c r="I121" s="207">
        <v>0</v>
      </c>
      <c r="J121" s="200">
        <v>0</v>
      </c>
    </row>
    <row r="122" spans="1:10" ht="27.75" customHeight="1" x14ac:dyDescent="0.2">
      <c r="A122" s="167" t="s">
        <v>687</v>
      </c>
      <c r="B122" s="28"/>
      <c r="C122" s="171" t="s">
        <v>639</v>
      </c>
      <c r="D122" s="139">
        <v>3.4340000000000002</v>
      </c>
      <c r="E122" s="140">
        <v>0.28299999999999997</v>
      </c>
      <c r="F122" s="141">
        <v>5.3999999999999999E-2</v>
      </c>
      <c r="G122" s="204">
        <v>5.4</v>
      </c>
      <c r="H122" s="205">
        <v>0</v>
      </c>
      <c r="I122" s="207">
        <v>0</v>
      </c>
      <c r="J122" s="200">
        <v>0</v>
      </c>
    </row>
    <row r="123" spans="1:10" ht="27.75" customHeight="1" x14ac:dyDescent="0.2">
      <c r="A123" s="167" t="s">
        <v>688</v>
      </c>
      <c r="B123" s="28"/>
      <c r="C123" s="171" t="s">
        <v>639</v>
      </c>
      <c r="D123" s="139">
        <v>3.4340000000000002</v>
      </c>
      <c r="E123" s="140">
        <v>0.28299999999999997</v>
      </c>
      <c r="F123" s="141">
        <v>5.3999999999999999E-2</v>
      </c>
      <c r="G123" s="204">
        <v>9.83</v>
      </c>
      <c r="H123" s="205">
        <v>0</v>
      </c>
      <c r="I123" s="207">
        <v>0</v>
      </c>
      <c r="J123" s="200">
        <v>0</v>
      </c>
    </row>
    <row r="124" spans="1:10" ht="27.75" customHeight="1" x14ac:dyDescent="0.2">
      <c r="A124" s="167" t="s">
        <v>495</v>
      </c>
      <c r="B124" s="28"/>
      <c r="C124" s="171" t="s">
        <v>468</v>
      </c>
      <c r="D124" s="139">
        <v>3.4340000000000002</v>
      </c>
      <c r="E124" s="140">
        <v>0.28299999999999997</v>
      </c>
      <c r="F124" s="141">
        <v>5.3999999999999999E-2</v>
      </c>
      <c r="G124" s="205">
        <v>0</v>
      </c>
      <c r="H124" s="205">
        <v>0</v>
      </c>
      <c r="I124" s="207">
        <v>0</v>
      </c>
      <c r="J124" s="200">
        <v>0</v>
      </c>
    </row>
    <row r="125" spans="1:10" ht="27.75" customHeight="1" x14ac:dyDescent="0.2">
      <c r="A125" s="167" t="s">
        <v>588</v>
      </c>
      <c r="B125" s="28"/>
      <c r="C125" s="171">
        <v>0</v>
      </c>
      <c r="D125" s="139">
        <v>2.181</v>
      </c>
      <c r="E125" s="140">
        <v>0.16700000000000001</v>
      </c>
      <c r="F125" s="141">
        <v>3.5000000000000003E-2</v>
      </c>
      <c r="G125" s="204">
        <v>3.03</v>
      </c>
      <c r="H125" s="204">
        <v>1.78</v>
      </c>
      <c r="I125" s="206">
        <v>1.78</v>
      </c>
      <c r="J125" s="201">
        <v>4.9000000000000002E-2</v>
      </c>
    </row>
    <row r="126" spans="1:10" ht="27.75" customHeight="1" x14ac:dyDescent="0.2">
      <c r="A126" s="167" t="s">
        <v>589</v>
      </c>
      <c r="B126" s="28"/>
      <c r="C126" s="171">
        <v>0</v>
      </c>
      <c r="D126" s="139">
        <v>2.181</v>
      </c>
      <c r="E126" s="140">
        <v>0.16700000000000001</v>
      </c>
      <c r="F126" s="141">
        <v>3.5000000000000003E-2</v>
      </c>
      <c r="G126" s="204">
        <v>16.02</v>
      </c>
      <c r="H126" s="204">
        <v>1.78</v>
      </c>
      <c r="I126" s="206">
        <v>1.78</v>
      </c>
      <c r="J126" s="201">
        <v>4.9000000000000002E-2</v>
      </c>
    </row>
    <row r="127" spans="1:10" ht="27.75" customHeight="1" x14ac:dyDescent="0.2">
      <c r="A127" s="167" t="s">
        <v>590</v>
      </c>
      <c r="B127" s="28"/>
      <c r="C127" s="171">
        <v>0</v>
      </c>
      <c r="D127" s="139">
        <v>2.181</v>
      </c>
      <c r="E127" s="140">
        <v>0.16700000000000001</v>
      </c>
      <c r="F127" s="141">
        <v>3.5000000000000003E-2</v>
      </c>
      <c r="G127" s="204">
        <v>28.02</v>
      </c>
      <c r="H127" s="204">
        <v>1.78</v>
      </c>
      <c r="I127" s="206">
        <v>1.78</v>
      </c>
      <c r="J127" s="201">
        <v>4.9000000000000002E-2</v>
      </c>
    </row>
    <row r="128" spans="1:10" ht="27.75" customHeight="1" x14ac:dyDescent="0.2">
      <c r="A128" s="167" t="s">
        <v>591</v>
      </c>
      <c r="B128" s="28"/>
      <c r="C128" s="171">
        <v>0</v>
      </c>
      <c r="D128" s="139">
        <v>2.181</v>
      </c>
      <c r="E128" s="140">
        <v>0.16700000000000001</v>
      </c>
      <c r="F128" s="141">
        <v>3.5000000000000003E-2</v>
      </c>
      <c r="G128" s="204">
        <v>45.45</v>
      </c>
      <c r="H128" s="204">
        <v>1.78</v>
      </c>
      <c r="I128" s="206">
        <v>1.78</v>
      </c>
      <c r="J128" s="201">
        <v>4.9000000000000002E-2</v>
      </c>
    </row>
    <row r="129" spans="1:10" ht="27.75" customHeight="1" x14ac:dyDescent="0.2">
      <c r="A129" s="167" t="s">
        <v>592</v>
      </c>
      <c r="B129" s="28"/>
      <c r="C129" s="171">
        <v>0</v>
      </c>
      <c r="D129" s="139">
        <v>2.181</v>
      </c>
      <c r="E129" s="140">
        <v>0.16700000000000001</v>
      </c>
      <c r="F129" s="141">
        <v>3.5000000000000003E-2</v>
      </c>
      <c r="G129" s="204">
        <v>101.67</v>
      </c>
      <c r="H129" s="204">
        <v>1.78</v>
      </c>
      <c r="I129" s="206">
        <v>1.78</v>
      </c>
      <c r="J129" s="201">
        <v>4.9000000000000002E-2</v>
      </c>
    </row>
    <row r="130" spans="1:10" ht="27.75" customHeight="1" x14ac:dyDescent="0.2">
      <c r="A130" s="167" t="s">
        <v>593</v>
      </c>
      <c r="B130" s="28"/>
      <c r="C130" s="171">
        <v>0</v>
      </c>
      <c r="D130" s="139">
        <v>2.2010000000000001</v>
      </c>
      <c r="E130" s="140">
        <v>0.13500000000000001</v>
      </c>
      <c r="F130" s="141">
        <v>3.5999999999999997E-2</v>
      </c>
      <c r="G130" s="204">
        <v>3.59</v>
      </c>
      <c r="H130" s="204">
        <v>2.6</v>
      </c>
      <c r="I130" s="206">
        <v>2.6</v>
      </c>
      <c r="J130" s="201">
        <v>4.5999999999999999E-2</v>
      </c>
    </row>
    <row r="131" spans="1:10" ht="27.75" customHeight="1" x14ac:dyDescent="0.2">
      <c r="A131" s="167" t="s">
        <v>594</v>
      </c>
      <c r="B131" s="28"/>
      <c r="C131" s="171">
        <v>0</v>
      </c>
      <c r="D131" s="139">
        <v>2.2010000000000001</v>
      </c>
      <c r="E131" s="140">
        <v>0.13500000000000001</v>
      </c>
      <c r="F131" s="141">
        <v>3.5999999999999997E-2</v>
      </c>
      <c r="G131" s="204">
        <v>23.36</v>
      </c>
      <c r="H131" s="204">
        <v>2.6</v>
      </c>
      <c r="I131" s="206">
        <v>2.6</v>
      </c>
      <c r="J131" s="201">
        <v>4.5999999999999999E-2</v>
      </c>
    </row>
    <row r="132" spans="1:10" ht="27.75" customHeight="1" x14ac:dyDescent="0.2">
      <c r="A132" s="167" t="s">
        <v>595</v>
      </c>
      <c r="B132" s="28"/>
      <c r="C132" s="171">
        <v>0</v>
      </c>
      <c r="D132" s="139">
        <v>2.2010000000000001</v>
      </c>
      <c r="E132" s="140">
        <v>0.13500000000000001</v>
      </c>
      <c r="F132" s="141">
        <v>3.5999999999999997E-2</v>
      </c>
      <c r="G132" s="204">
        <v>41.63</v>
      </c>
      <c r="H132" s="204">
        <v>2.6</v>
      </c>
      <c r="I132" s="206">
        <v>2.6</v>
      </c>
      <c r="J132" s="201">
        <v>4.5999999999999999E-2</v>
      </c>
    </row>
    <row r="133" spans="1:10" ht="27.75" customHeight="1" x14ac:dyDescent="0.2">
      <c r="A133" s="167" t="s">
        <v>596</v>
      </c>
      <c r="B133" s="28"/>
      <c r="C133" s="171">
        <v>0</v>
      </c>
      <c r="D133" s="139">
        <v>2.2010000000000001</v>
      </c>
      <c r="E133" s="140">
        <v>0.13500000000000001</v>
      </c>
      <c r="F133" s="141">
        <v>3.5999999999999997E-2</v>
      </c>
      <c r="G133" s="204">
        <v>68.150000000000006</v>
      </c>
      <c r="H133" s="204">
        <v>2.6</v>
      </c>
      <c r="I133" s="206">
        <v>2.6</v>
      </c>
      <c r="J133" s="201">
        <v>4.5999999999999999E-2</v>
      </c>
    </row>
    <row r="134" spans="1:10" ht="27.75" customHeight="1" x14ac:dyDescent="0.2">
      <c r="A134" s="167" t="s">
        <v>597</v>
      </c>
      <c r="B134" s="28"/>
      <c r="C134" s="171">
        <v>0</v>
      </c>
      <c r="D134" s="139">
        <v>2.2010000000000001</v>
      </c>
      <c r="E134" s="140">
        <v>0.13500000000000001</v>
      </c>
      <c r="F134" s="141">
        <v>3.5999999999999997E-2</v>
      </c>
      <c r="G134" s="204">
        <v>153.69999999999999</v>
      </c>
      <c r="H134" s="204">
        <v>2.6</v>
      </c>
      <c r="I134" s="206">
        <v>2.6</v>
      </c>
      <c r="J134" s="201">
        <v>4.5999999999999999E-2</v>
      </c>
    </row>
    <row r="135" spans="1:10" ht="27.75" customHeight="1" x14ac:dyDescent="0.2">
      <c r="A135" s="167" t="s">
        <v>598</v>
      </c>
      <c r="B135" s="28"/>
      <c r="C135" s="171">
        <v>0</v>
      </c>
      <c r="D135" s="139">
        <v>1.8220000000000001</v>
      </c>
      <c r="E135" s="140">
        <v>0.1</v>
      </c>
      <c r="F135" s="141">
        <v>2.9000000000000001E-2</v>
      </c>
      <c r="G135" s="204">
        <v>39.44</v>
      </c>
      <c r="H135" s="204">
        <v>3.19</v>
      </c>
      <c r="I135" s="206">
        <v>3.19</v>
      </c>
      <c r="J135" s="201">
        <v>3.5000000000000003E-2</v>
      </c>
    </row>
    <row r="136" spans="1:10" ht="27.75" customHeight="1" x14ac:dyDescent="0.2">
      <c r="A136" s="167" t="s">
        <v>599</v>
      </c>
      <c r="B136" s="28"/>
      <c r="C136" s="171">
        <v>0</v>
      </c>
      <c r="D136" s="139">
        <v>1.8220000000000001</v>
      </c>
      <c r="E136" s="140">
        <v>0.1</v>
      </c>
      <c r="F136" s="141">
        <v>2.9000000000000001E-2</v>
      </c>
      <c r="G136" s="204">
        <v>211.87</v>
      </c>
      <c r="H136" s="204">
        <v>3.19</v>
      </c>
      <c r="I136" s="206">
        <v>3.19</v>
      </c>
      <c r="J136" s="201">
        <v>3.5000000000000003E-2</v>
      </c>
    </row>
    <row r="137" spans="1:10" ht="27.75" customHeight="1" x14ac:dyDescent="0.2">
      <c r="A137" s="167" t="s">
        <v>600</v>
      </c>
      <c r="B137" s="28"/>
      <c r="C137" s="171">
        <v>0</v>
      </c>
      <c r="D137" s="139">
        <v>1.8220000000000001</v>
      </c>
      <c r="E137" s="140">
        <v>0.1</v>
      </c>
      <c r="F137" s="141">
        <v>2.9000000000000001E-2</v>
      </c>
      <c r="G137" s="204">
        <v>486.97</v>
      </c>
      <c r="H137" s="204">
        <v>3.19</v>
      </c>
      <c r="I137" s="206">
        <v>3.19</v>
      </c>
      <c r="J137" s="201">
        <v>3.5000000000000003E-2</v>
      </c>
    </row>
    <row r="138" spans="1:10" ht="27.75" customHeight="1" x14ac:dyDescent="0.2">
      <c r="A138" s="167" t="s">
        <v>601</v>
      </c>
      <c r="B138" s="28"/>
      <c r="C138" s="171">
        <v>0</v>
      </c>
      <c r="D138" s="139">
        <v>1.8220000000000001</v>
      </c>
      <c r="E138" s="140">
        <v>0.1</v>
      </c>
      <c r="F138" s="141">
        <v>2.9000000000000001E-2</v>
      </c>
      <c r="G138" s="204">
        <v>879.03</v>
      </c>
      <c r="H138" s="204">
        <v>3.19</v>
      </c>
      <c r="I138" s="206">
        <v>3.19</v>
      </c>
      <c r="J138" s="201">
        <v>3.5000000000000003E-2</v>
      </c>
    </row>
    <row r="139" spans="1:10" ht="27.75" customHeight="1" x14ac:dyDescent="0.2">
      <c r="A139" s="167" t="s">
        <v>602</v>
      </c>
      <c r="B139" s="28"/>
      <c r="C139" s="171">
        <v>0</v>
      </c>
      <c r="D139" s="139">
        <v>1.8220000000000001</v>
      </c>
      <c r="E139" s="140">
        <v>0.1</v>
      </c>
      <c r="F139" s="141">
        <v>2.9000000000000001E-2</v>
      </c>
      <c r="G139" s="204">
        <v>2009.93</v>
      </c>
      <c r="H139" s="204">
        <v>3.19</v>
      </c>
      <c r="I139" s="206">
        <v>3.19</v>
      </c>
      <c r="J139" s="201">
        <v>3.5000000000000003E-2</v>
      </c>
    </row>
    <row r="140" spans="1:10" ht="27.75" customHeight="1" x14ac:dyDescent="0.2">
      <c r="A140" s="167" t="s">
        <v>496</v>
      </c>
      <c r="B140" s="28"/>
      <c r="C140" s="171" t="s">
        <v>469</v>
      </c>
      <c r="D140" s="142">
        <v>11.068</v>
      </c>
      <c r="E140" s="143">
        <v>0.54600000000000004</v>
      </c>
      <c r="F140" s="141">
        <v>0.31900000000000001</v>
      </c>
      <c r="G140" s="205">
        <v>0</v>
      </c>
      <c r="H140" s="205">
        <v>0</v>
      </c>
      <c r="I140" s="207">
        <v>0</v>
      </c>
      <c r="J140" s="200">
        <v>0</v>
      </c>
    </row>
    <row r="141" spans="1:10" ht="27.75" customHeight="1" x14ac:dyDescent="0.2">
      <c r="A141" s="167" t="s">
        <v>497</v>
      </c>
      <c r="B141" s="28"/>
      <c r="C141" s="171">
        <v>0</v>
      </c>
      <c r="D141" s="139">
        <v>-3.319</v>
      </c>
      <c r="E141" s="140">
        <v>-0.27400000000000002</v>
      </c>
      <c r="F141" s="141">
        <v>-5.2999999999999999E-2</v>
      </c>
      <c r="G141" s="169">
        <v>0</v>
      </c>
      <c r="H141" s="205">
        <v>0</v>
      </c>
      <c r="I141" s="207">
        <v>0</v>
      </c>
      <c r="J141" s="200">
        <v>0</v>
      </c>
    </row>
    <row r="142" spans="1:10" ht="27.75" customHeight="1" x14ac:dyDescent="0.2">
      <c r="A142" s="167" t="s">
        <v>498</v>
      </c>
      <c r="B142" s="28"/>
      <c r="C142" s="171">
        <v>0</v>
      </c>
      <c r="D142" s="139">
        <v>-3.4369999999999998</v>
      </c>
      <c r="E142" s="140">
        <v>-0.27200000000000002</v>
      </c>
      <c r="F142" s="141">
        <v>-5.5E-2</v>
      </c>
      <c r="G142" s="169">
        <v>0</v>
      </c>
      <c r="H142" s="205">
        <v>0</v>
      </c>
      <c r="I142" s="207">
        <v>0</v>
      </c>
      <c r="J142" s="200">
        <v>0</v>
      </c>
    </row>
    <row r="143" spans="1:10" ht="27.75" customHeight="1" x14ac:dyDescent="0.2">
      <c r="A143" s="167" t="s">
        <v>499</v>
      </c>
      <c r="B143" s="28"/>
      <c r="C143" s="171">
        <v>0</v>
      </c>
      <c r="D143" s="139">
        <v>-3.319</v>
      </c>
      <c r="E143" s="140">
        <v>-0.27400000000000002</v>
      </c>
      <c r="F143" s="141">
        <v>-5.2999999999999999E-2</v>
      </c>
      <c r="G143" s="169">
        <v>0</v>
      </c>
      <c r="H143" s="205">
        <v>0</v>
      </c>
      <c r="I143" s="207">
        <v>0</v>
      </c>
      <c r="J143" s="201">
        <v>9.0999999999999998E-2</v>
      </c>
    </row>
    <row r="144" spans="1:10" ht="27.75" customHeight="1" x14ac:dyDescent="0.2">
      <c r="A144" s="167" t="s">
        <v>500</v>
      </c>
      <c r="B144" s="28"/>
      <c r="C144" s="171">
        <v>0</v>
      </c>
      <c r="D144" s="139">
        <v>-3.4369999999999998</v>
      </c>
      <c r="E144" s="140">
        <v>-0.27200000000000002</v>
      </c>
      <c r="F144" s="141">
        <v>-5.5E-2</v>
      </c>
      <c r="G144" s="169">
        <v>0</v>
      </c>
      <c r="H144" s="205">
        <v>0</v>
      </c>
      <c r="I144" s="207">
        <v>0</v>
      </c>
      <c r="J144" s="201">
        <v>8.1000000000000003E-2</v>
      </c>
    </row>
    <row r="145" spans="1:10" ht="27.75" customHeight="1" x14ac:dyDescent="0.2">
      <c r="A145" s="167" t="s">
        <v>501</v>
      </c>
      <c r="B145" s="28"/>
      <c r="C145" s="171">
        <v>0</v>
      </c>
      <c r="D145" s="139">
        <v>-4.5529999999999999</v>
      </c>
      <c r="E145" s="140">
        <v>-0.28000000000000003</v>
      </c>
      <c r="F145" s="141">
        <v>-7.4999999999999997E-2</v>
      </c>
      <c r="G145" s="204">
        <v>53.9</v>
      </c>
      <c r="H145" s="205">
        <v>0</v>
      </c>
      <c r="I145" s="207">
        <v>0</v>
      </c>
      <c r="J145" s="201">
        <v>0.152</v>
      </c>
    </row>
    <row r="146" spans="1:10" ht="27.75" customHeight="1" x14ac:dyDescent="0.2">
      <c r="A146" s="167" t="s">
        <v>689</v>
      </c>
      <c r="B146" s="28"/>
      <c r="C146" s="171" t="s">
        <v>640</v>
      </c>
      <c r="D146" s="139">
        <v>1.776</v>
      </c>
      <c r="E146" s="140">
        <v>0.14699999999999999</v>
      </c>
      <c r="F146" s="141">
        <v>2.8000000000000001E-2</v>
      </c>
      <c r="G146" s="204">
        <v>1.1499999999999999</v>
      </c>
      <c r="H146" s="205">
        <v>0</v>
      </c>
      <c r="I146" s="207">
        <v>0</v>
      </c>
      <c r="J146" s="200">
        <v>0</v>
      </c>
    </row>
    <row r="147" spans="1:10" ht="27.75" customHeight="1" x14ac:dyDescent="0.2">
      <c r="A147" s="167" t="s">
        <v>705</v>
      </c>
      <c r="B147" s="28"/>
      <c r="C147" s="171" t="s">
        <v>467</v>
      </c>
      <c r="D147" s="139">
        <v>1.776</v>
      </c>
      <c r="E147" s="140">
        <v>0.14699999999999999</v>
      </c>
      <c r="F147" s="141">
        <v>2.8000000000000001E-2</v>
      </c>
      <c r="G147" s="205">
        <v>0</v>
      </c>
      <c r="H147" s="205">
        <v>0</v>
      </c>
      <c r="I147" s="207">
        <v>0</v>
      </c>
      <c r="J147" s="200">
        <v>0</v>
      </c>
    </row>
    <row r="148" spans="1:10" ht="27.75" customHeight="1" x14ac:dyDescent="0.2">
      <c r="A148" s="167" t="s">
        <v>690</v>
      </c>
      <c r="B148" s="28"/>
      <c r="C148" s="171" t="s">
        <v>639</v>
      </c>
      <c r="D148" s="139">
        <v>1.9430000000000001</v>
      </c>
      <c r="E148" s="140">
        <v>0.16</v>
      </c>
      <c r="F148" s="141">
        <v>3.1E-2</v>
      </c>
      <c r="G148" s="204">
        <v>1.47</v>
      </c>
      <c r="H148" s="205">
        <v>0</v>
      </c>
      <c r="I148" s="207">
        <v>0</v>
      </c>
      <c r="J148" s="200">
        <v>0</v>
      </c>
    </row>
    <row r="149" spans="1:10" ht="27.75" customHeight="1" x14ac:dyDescent="0.2">
      <c r="A149" s="167" t="s">
        <v>691</v>
      </c>
      <c r="B149" s="28"/>
      <c r="C149" s="171" t="s">
        <v>639</v>
      </c>
      <c r="D149" s="139">
        <v>1.9430000000000001</v>
      </c>
      <c r="E149" s="140">
        <v>0.16</v>
      </c>
      <c r="F149" s="141">
        <v>3.1E-2</v>
      </c>
      <c r="G149" s="204">
        <v>1.74</v>
      </c>
      <c r="H149" s="205">
        <v>0</v>
      </c>
      <c r="I149" s="207">
        <v>0</v>
      </c>
      <c r="J149" s="200">
        <v>0</v>
      </c>
    </row>
    <row r="150" spans="1:10" ht="27.75" customHeight="1" x14ac:dyDescent="0.2">
      <c r="A150" s="167" t="s">
        <v>692</v>
      </c>
      <c r="B150" s="28"/>
      <c r="C150" s="171" t="s">
        <v>639</v>
      </c>
      <c r="D150" s="139">
        <v>1.9430000000000001</v>
      </c>
      <c r="E150" s="140">
        <v>0.16</v>
      </c>
      <c r="F150" s="141">
        <v>3.1E-2</v>
      </c>
      <c r="G150" s="204">
        <v>2.2200000000000002</v>
      </c>
      <c r="H150" s="205">
        <v>0</v>
      </c>
      <c r="I150" s="207">
        <v>0</v>
      </c>
      <c r="J150" s="200">
        <v>0</v>
      </c>
    </row>
    <row r="151" spans="1:10" ht="27.75" customHeight="1" x14ac:dyDescent="0.2">
      <c r="A151" s="167" t="s">
        <v>693</v>
      </c>
      <c r="B151" s="28"/>
      <c r="C151" s="171" t="s">
        <v>639</v>
      </c>
      <c r="D151" s="139">
        <v>1.9430000000000001</v>
      </c>
      <c r="E151" s="140">
        <v>0.16</v>
      </c>
      <c r="F151" s="141">
        <v>3.1E-2</v>
      </c>
      <c r="G151" s="204">
        <v>3.05</v>
      </c>
      <c r="H151" s="205">
        <v>0</v>
      </c>
      <c r="I151" s="207">
        <v>0</v>
      </c>
      <c r="J151" s="200">
        <v>0</v>
      </c>
    </row>
    <row r="152" spans="1:10" ht="27.75" customHeight="1" x14ac:dyDescent="0.2">
      <c r="A152" s="167" t="s">
        <v>694</v>
      </c>
      <c r="B152" s="28"/>
      <c r="C152" s="171" t="s">
        <v>639</v>
      </c>
      <c r="D152" s="139">
        <v>1.9430000000000001</v>
      </c>
      <c r="E152" s="140">
        <v>0.16</v>
      </c>
      <c r="F152" s="141">
        <v>3.1E-2</v>
      </c>
      <c r="G152" s="204">
        <v>5.56</v>
      </c>
      <c r="H152" s="205">
        <v>0</v>
      </c>
      <c r="I152" s="207">
        <v>0</v>
      </c>
      <c r="J152" s="200">
        <v>0</v>
      </c>
    </row>
    <row r="153" spans="1:10" ht="27.75" customHeight="1" x14ac:dyDescent="0.2">
      <c r="A153" s="167" t="s">
        <v>502</v>
      </c>
      <c r="B153" s="28"/>
      <c r="C153" s="171" t="s">
        <v>468</v>
      </c>
      <c r="D153" s="139">
        <v>1.9430000000000001</v>
      </c>
      <c r="E153" s="140">
        <v>0.16</v>
      </c>
      <c r="F153" s="141">
        <v>3.1E-2</v>
      </c>
      <c r="G153" s="205">
        <v>0</v>
      </c>
      <c r="H153" s="205">
        <v>0</v>
      </c>
      <c r="I153" s="207">
        <v>0</v>
      </c>
      <c r="J153" s="200">
        <v>0</v>
      </c>
    </row>
    <row r="154" spans="1:10" ht="27.75" customHeight="1" x14ac:dyDescent="0.2">
      <c r="A154" s="167" t="s">
        <v>573</v>
      </c>
      <c r="B154" s="28"/>
      <c r="C154" s="171">
        <v>0</v>
      </c>
      <c r="D154" s="139">
        <v>1.234</v>
      </c>
      <c r="E154" s="140">
        <v>9.5000000000000001E-2</v>
      </c>
      <c r="F154" s="141">
        <v>0.02</v>
      </c>
      <c r="G154" s="204">
        <v>1.71</v>
      </c>
      <c r="H154" s="204">
        <v>1</v>
      </c>
      <c r="I154" s="206">
        <v>1</v>
      </c>
      <c r="J154" s="201">
        <v>2.8000000000000001E-2</v>
      </c>
    </row>
    <row r="155" spans="1:10" ht="27.75" customHeight="1" x14ac:dyDescent="0.2">
      <c r="A155" s="167" t="s">
        <v>574</v>
      </c>
      <c r="B155" s="28"/>
      <c r="C155" s="171">
        <v>0</v>
      </c>
      <c r="D155" s="139">
        <v>1.234</v>
      </c>
      <c r="E155" s="140">
        <v>9.5000000000000001E-2</v>
      </c>
      <c r="F155" s="141">
        <v>0.02</v>
      </c>
      <c r="G155" s="204">
        <v>9.06</v>
      </c>
      <c r="H155" s="204">
        <v>1</v>
      </c>
      <c r="I155" s="206">
        <v>1</v>
      </c>
      <c r="J155" s="201">
        <v>2.8000000000000001E-2</v>
      </c>
    </row>
    <row r="156" spans="1:10" ht="27.75" customHeight="1" x14ac:dyDescent="0.2">
      <c r="A156" s="167" t="s">
        <v>575</v>
      </c>
      <c r="B156" s="28"/>
      <c r="C156" s="171">
        <v>0</v>
      </c>
      <c r="D156" s="139">
        <v>1.234</v>
      </c>
      <c r="E156" s="140">
        <v>9.5000000000000001E-2</v>
      </c>
      <c r="F156" s="141">
        <v>0.02</v>
      </c>
      <c r="G156" s="204">
        <v>15.86</v>
      </c>
      <c r="H156" s="204">
        <v>1</v>
      </c>
      <c r="I156" s="206">
        <v>1</v>
      </c>
      <c r="J156" s="201">
        <v>2.8000000000000001E-2</v>
      </c>
    </row>
    <row r="157" spans="1:10" ht="27.75" customHeight="1" x14ac:dyDescent="0.2">
      <c r="A157" s="167" t="s">
        <v>576</v>
      </c>
      <c r="B157" s="28"/>
      <c r="C157" s="171">
        <v>0</v>
      </c>
      <c r="D157" s="139">
        <v>1.234</v>
      </c>
      <c r="E157" s="140">
        <v>9.5000000000000001E-2</v>
      </c>
      <c r="F157" s="141">
        <v>0.02</v>
      </c>
      <c r="G157" s="204">
        <v>25.72</v>
      </c>
      <c r="H157" s="204">
        <v>1</v>
      </c>
      <c r="I157" s="206">
        <v>1</v>
      </c>
      <c r="J157" s="201">
        <v>2.8000000000000001E-2</v>
      </c>
    </row>
    <row r="158" spans="1:10" ht="27.75" customHeight="1" x14ac:dyDescent="0.2">
      <c r="A158" s="167" t="s">
        <v>577</v>
      </c>
      <c r="B158" s="28"/>
      <c r="C158" s="171">
        <v>0</v>
      </c>
      <c r="D158" s="139">
        <v>1.234</v>
      </c>
      <c r="E158" s="140">
        <v>9.5000000000000001E-2</v>
      </c>
      <c r="F158" s="141">
        <v>0.02</v>
      </c>
      <c r="G158" s="204">
        <v>57.54</v>
      </c>
      <c r="H158" s="204">
        <v>1</v>
      </c>
      <c r="I158" s="206">
        <v>1</v>
      </c>
      <c r="J158" s="201">
        <v>2.8000000000000001E-2</v>
      </c>
    </row>
    <row r="159" spans="1:10" ht="27.75" customHeight="1" x14ac:dyDescent="0.2">
      <c r="A159" s="167" t="s">
        <v>578</v>
      </c>
      <c r="B159" s="28"/>
      <c r="C159" s="171">
        <v>0</v>
      </c>
      <c r="D159" s="139">
        <v>1.246</v>
      </c>
      <c r="E159" s="140">
        <v>7.6999999999999999E-2</v>
      </c>
      <c r="F159" s="141">
        <v>0.02</v>
      </c>
      <c r="G159" s="204">
        <v>2.0299999999999998</v>
      </c>
      <c r="H159" s="204">
        <v>1.47</v>
      </c>
      <c r="I159" s="206">
        <v>1.47</v>
      </c>
      <c r="J159" s="201">
        <v>2.5999999999999999E-2</v>
      </c>
    </row>
    <row r="160" spans="1:10" ht="27.75" customHeight="1" x14ac:dyDescent="0.2">
      <c r="A160" s="167" t="s">
        <v>579</v>
      </c>
      <c r="B160" s="28"/>
      <c r="C160" s="171">
        <v>0</v>
      </c>
      <c r="D160" s="139">
        <v>1.246</v>
      </c>
      <c r="E160" s="140">
        <v>7.6999999999999999E-2</v>
      </c>
      <c r="F160" s="141">
        <v>0.02</v>
      </c>
      <c r="G160" s="204">
        <v>13.22</v>
      </c>
      <c r="H160" s="204">
        <v>1.47</v>
      </c>
      <c r="I160" s="206">
        <v>1.47</v>
      </c>
      <c r="J160" s="201">
        <v>2.5999999999999999E-2</v>
      </c>
    </row>
    <row r="161" spans="1:10" ht="27.75" customHeight="1" x14ac:dyDescent="0.2">
      <c r="A161" s="167" t="s">
        <v>580</v>
      </c>
      <c r="B161" s="28"/>
      <c r="C161" s="171">
        <v>0</v>
      </c>
      <c r="D161" s="139">
        <v>1.246</v>
      </c>
      <c r="E161" s="140">
        <v>7.6999999999999999E-2</v>
      </c>
      <c r="F161" s="141">
        <v>0.02</v>
      </c>
      <c r="G161" s="204">
        <v>23.56</v>
      </c>
      <c r="H161" s="204">
        <v>1.47</v>
      </c>
      <c r="I161" s="206">
        <v>1.47</v>
      </c>
      <c r="J161" s="201">
        <v>2.5999999999999999E-2</v>
      </c>
    </row>
    <row r="162" spans="1:10" ht="27.75" customHeight="1" x14ac:dyDescent="0.2">
      <c r="A162" s="167" t="s">
        <v>581</v>
      </c>
      <c r="B162" s="28"/>
      <c r="C162" s="171">
        <v>0</v>
      </c>
      <c r="D162" s="139">
        <v>1.246</v>
      </c>
      <c r="E162" s="140">
        <v>7.6999999999999999E-2</v>
      </c>
      <c r="F162" s="141">
        <v>0.02</v>
      </c>
      <c r="G162" s="204">
        <v>38.57</v>
      </c>
      <c r="H162" s="204">
        <v>1.47</v>
      </c>
      <c r="I162" s="206">
        <v>1.47</v>
      </c>
      <c r="J162" s="201">
        <v>2.5999999999999999E-2</v>
      </c>
    </row>
    <row r="163" spans="1:10" ht="27.75" customHeight="1" x14ac:dyDescent="0.2">
      <c r="A163" s="167" t="s">
        <v>582</v>
      </c>
      <c r="B163" s="28"/>
      <c r="C163" s="171">
        <v>0</v>
      </c>
      <c r="D163" s="139">
        <v>1.246</v>
      </c>
      <c r="E163" s="140">
        <v>7.6999999999999999E-2</v>
      </c>
      <c r="F163" s="141">
        <v>0.02</v>
      </c>
      <c r="G163" s="204">
        <v>86.98</v>
      </c>
      <c r="H163" s="204">
        <v>1.47</v>
      </c>
      <c r="I163" s="206">
        <v>1.47</v>
      </c>
      <c r="J163" s="201">
        <v>2.5999999999999999E-2</v>
      </c>
    </row>
    <row r="164" spans="1:10" ht="27.75" customHeight="1" x14ac:dyDescent="0.2">
      <c r="A164" s="167" t="s">
        <v>583</v>
      </c>
      <c r="B164" s="28"/>
      <c r="C164" s="171">
        <v>0</v>
      </c>
      <c r="D164" s="139">
        <v>1.0309999999999999</v>
      </c>
      <c r="E164" s="140">
        <v>5.7000000000000002E-2</v>
      </c>
      <c r="F164" s="141">
        <v>1.7000000000000001E-2</v>
      </c>
      <c r="G164" s="204">
        <v>22.32</v>
      </c>
      <c r="H164" s="204">
        <v>1.81</v>
      </c>
      <c r="I164" s="206">
        <v>1.81</v>
      </c>
      <c r="J164" s="201">
        <v>0.02</v>
      </c>
    </row>
    <row r="165" spans="1:10" ht="27.75" customHeight="1" x14ac:dyDescent="0.2">
      <c r="A165" s="167" t="s">
        <v>584</v>
      </c>
      <c r="B165" s="28"/>
      <c r="C165" s="171">
        <v>0</v>
      </c>
      <c r="D165" s="139">
        <v>1.0309999999999999</v>
      </c>
      <c r="E165" s="140">
        <v>5.7000000000000002E-2</v>
      </c>
      <c r="F165" s="141">
        <v>1.7000000000000001E-2</v>
      </c>
      <c r="G165" s="204">
        <v>119.9</v>
      </c>
      <c r="H165" s="204">
        <v>1.81</v>
      </c>
      <c r="I165" s="206">
        <v>1.81</v>
      </c>
      <c r="J165" s="201">
        <v>0.02</v>
      </c>
    </row>
    <row r="166" spans="1:10" ht="27.75" customHeight="1" x14ac:dyDescent="0.2">
      <c r="A166" s="167" t="s">
        <v>585</v>
      </c>
      <c r="B166" s="28"/>
      <c r="C166" s="171">
        <v>0</v>
      </c>
      <c r="D166" s="139">
        <v>1.0309999999999999</v>
      </c>
      <c r="E166" s="140">
        <v>5.7000000000000002E-2</v>
      </c>
      <c r="F166" s="141">
        <v>1.7000000000000001E-2</v>
      </c>
      <c r="G166" s="204">
        <v>275.58999999999997</v>
      </c>
      <c r="H166" s="204">
        <v>1.81</v>
      </c>
      <c r="I166" s="206">
        <v>1.81</v>
      </c>
      <c r="J166" s="201">
        <v>0.02</v>
      </c>
    </row>
    <row r="167" spans="1:10" ht="27.75" customHeight="1" x14ac:dyDescent="0.2">
      <c r="A167" s="167" t="s">
        <v>586</v>
      </c>
      <c r="B167" s="28"/>
      <c r="C167" s="171">
        <v>0</v>
      </c>
      <c r="D167" s="139">
        <v>1.0309999999999999</v>
      </c>
      <c r="E167" s="140">
        <v>5.7000000000000002E-2</v>
      </c>
      <c r="F167" s="141">
        <v>1.7000000000000001E-2</v>
      </c>
      <c r="G167" s="204">
        <v>497.46</v>
      </c>
      <c r="H167" s="204">
        <v>1.81</v>
      </c>
      <c r="I167" s="206">
        <v>1.81</v>
      </c>
      <c r="J167" s="201">
        <v>0.02</v>
      </c>
    </row>
    <row r="168" spans="1:10" ht="27.75" customHeight="1" x14ac:dyDescent="0.2">
      <c r="A168" s="167" t="s">
        <v>587</v>
      </c>
      <c r="B168" s="28"/>
      <c r="C168" s="171">
        <v>0</v>
      </c>
      <c r="D168" s="139">
        <v>1.0309999999999999</v>
      </c>
      <c r="E168" s="140">
        <v>5.7000000000000002E-2</v>
      </c>
      <c r="F168" s="141">
        <v>1.7000000000000001E-2</v>
      </c>
      <c r="G168" s="204">
        <v>1137.47</v>
      </c>
      <c r="H168" s="204">
        <v>1.81</v>
      </c>
      <c r="I168" s="206">
        <v>1.81</v>
      </c>
      <c r="J168" s="201">
        <v>0.02</v>
      </c>
    </row>
    <row r="169" spans="1:10" ht="27.75" customHeight="1" x14ac:dyDescent="0.2">
      <c r="A169" s="167" t="s">
        <v>503</v>
      </c>
      <c r="B169" s="28"/>
      <c r="C169" s="171" t="s">
        <v>469</v>
      </c>
      <c r="D169" s="142">
        <v>6.2629999999999999</v>
      </c>
      <c r="E169" s="143">
        <v>0.309</v>
      </c>
      <c r="F169" s="141">
        <v>0.18</v>
      </c>
      <c r="G169" s="205">
        <v>0</v>
      </c>
      <c r="H169" s="205">
        <v>0</v>
      </c>
      <c r="I169" s="207">
        <v>0</v>
      </c>
      <c r="J169" s="200">
        <v>0</v>
      </c>
    </row>
    <row r="170" spans="1:10" ht="27.75" customHeight="1" x14ac:dyDescent="0.2">
      <c r="A170" s="167" t="s">
        <v>504</v>
      </c>
      <c r="B170" s="28"/>
      <c r="C170" s="171">
        <v>0</v>
      </c>
      <c r="D170" s="139">
        <v>-1.8779999999999999</v>
      </c>
      <c r="E170" s="140">
        <v>-0.155</v>
      </c>
      <c r="F170" s="141">
        <v>-0.03</v>
      </c>
      <c r="G170" s="169">
        <v>0</v>
      </c>
      <c r="H170" s="205">
        <v>0</v>
      </c>
      <c r="I170" s="207">
        <v>0</v>
      </c>
      <c r="J170" s="200">
        <v>0</v>
      </c>
    </row>
    <row r="171" spans="1:10" ht="27.75" customHeight="1" x14ac:dyDescent="0.2">
      <c r="A171" s="167" t="s">
        <v>505</v>
      </c>
      <c r="B171" s="28"/>
      <c r="C171" s="171">
        <v>0</v>
      </c>
      <c r="D171" s="139">
        <v>-1.9450000000000001</v>
      </c>
      <c r="E171" s="140">
        <v>-0.154</v>
      </c>
      <c r="F171" s="141">
        <v>-3.1E-2</v>
      </c>
      <c r="G171" s="169">
        <v>0</v>
      </c>
      <c r="H171" s="205">
        <v>0</v>
      </c>
      <c r="I171" s="207">
        <v>0</v>
      </c>
      <c r="J171" s="200">
        <v>0</v>
      </c>
    </row>
    <row r="172" spans="1:10" ht="27.75" customHeight="1" x14ac:dyDescent="0.2">
      <c r="A172" s="167" t="s">
        <v>506</v>
      </c>
      <c r="B172" s="28"/>
      <c r="C172" s="171">
        <v>0</v>
      </c>
      <c r="D172" s="139">
        <v>-1.8779999999999999</v>
      </c>
      <c r="E172" s="140">
        <v>-0.155</v>
      </c>
      <c r="F172" s="141">
        <v>-0.03</v>
      </c>
      <c r="G172" s="169">
        <v>0</v>
      </c>
      <c r="H172" s="205">
        <v>0</v>
      </c>
      <c r="I172" s="207">
        <v>0</v>
      </c>
      <c r="J172" s="201">
        <v>5.1999999999999998E-2</v>
      </c>
    </row>
    <row r="173" spans="1:10" ht="27.75" customHeight="1" x14ac:dyDescent="0.2">
      <c r="A173" s="167" t="s">
        <v>507</v>
      </c>
      <c r="B173" s="28"/>
      <c r="C173" s="171">
        <v>0</v>
      </c>
      <c r="D173" s="139">
        <v>-1.9450000000000001</v>
      </c>
      <c r="E173" s="140">
        <v>-0.154</v>
      </c>
      <c r="F173" s="141">
        <v>-3.1E-2</v>
      </c>
      <c r="G173" s="169">
        <v>0</v>
      </c>
      <c r="H173" s="205">
        <v>0</v>
      </c>
      <c r="I173" s="207">
        <v>0</v>
      </c>
      <c r="J173" s="201">
        <v>4.5999999999999999E-2</v>
      </c>
    </row>
    <row r="174" spans="1:10" ht="27.75" customHeight="1" x14ac:dyDescent="0.2">
      <c r="A174" s="167" t="s">
        <v>508</v>
      </c>
      <c r="B174" s="28"/>
      <c r="C174" s="171">
        <v>0</v>
      </c>
      <c r="D174" s="139">
        <v>-2.577</v>
      </c>
      <c r="E174" s="140">
        <v>-0.159</v>
      </c>
      <c r="F174" s="141">
        <v>-4.2000000000000003E-2</v>
      </c>
      <c r="G174" s="204">
        <v>30.5</v>
      </c>
      <c r="H174" s="205">
        <v>0</v>
      </c>
      <c r="I174" s="207">
        <v>0</v>
      </c>
      <c r="J174" s="201">
        <v>8.5999999999999993E-2</v>
      </c>
    </row>
    <row r="175" spans="1:10" ht="27.75" customHeight="1" x14ac:dyDescent="0.2">
      <c r="A175" s="167" t="s">
        <v>695</v>
      </c>
      <c r="B175" s="28"/>
      <c r="C175" s="171" t="s">
        <v>640</v>
      </c>
      <c r="D175" s="139">
        <v>0.51800000000000002</v>
      </c>
      <c r="E175" s="140">
        <v>4.2999999999999997E-2</v>
      </c>
      <c r="F175" s="141">
        <v>8.0000000000000002E-3</v>
      </c>
      <c r="G175" s="204">
        <v>0.34</v>
      </c>
      <c r="H175" s="205">
        <v>0</v>
      </c>
      <c r="I175" s="207">
        <v>0</v>
      </c>
      <c r="J175" s="200">
        <v>0</v>
      </c>
    </row>
    <row r="176" spans="1:10" ht="27.75" customHeight="1" x14ac:dyDescent="0.2">
      <c r="A176" s="167" t="s">
        <v>706</v>
      </c>
      <c r="B176" s="28"/>
      <c r="C176" s="171" t="s">
        <v>467</v>
      </c>
      <c r="D176" s="139">
        <v>0.51800000000000002</v>
      </c>
      <c r="E176" s="140">
        <v>4.2999999999999997E-2</v>
      </c>
      <c r="F176" s="141">
        <v>8.0000000000000002E-3</v>
      </c>
      <c r="G176" s="205">
        <v>0</v>
      </c>
      <c r="H176" s="205">
        <v>0</v>
      </c>
      <c r="I176" s="207">
        <v>0</v>
      </c>
      <c r="J176" s="200">
        <v>0</v>
      </c>
    </row>
    <row r="177" spans="1:10" ht="27.75" customHeight="1" x14ac:dyDescent="0.2">
      <c r="A177" s="167" t="s">
        <v>696</v>
      </c>
      <c r="B177" s="28"/>
      <c r="C177" s="171" t="s">
        <v>639</v>
      </c>
      <c r="D177" s="139">
        <v>0.56699999999999995</v>
      </c>
      <c r="E177" s="140">
        <v>4.7E-2</v>
      </c>
      <c r="F177" s="141">
        <v>8.9999999999999993E-3</v>
      </c>
      <c r="G177" s="204">
        <v>0.43</v>
      </c>
      <c r="H177" s="205">
        <v>0</v>
      </c>
      <c r="I177" s="207">
        <v>0</v>
      </c>
      <c r="J177" s="200">
        <v>0</v>
      </c>
    </row>
    <row r="178" spans="1:10" ht="27.75" customHeight="1" x14ac:dyDescent="0.2">
      <c r="A178" s="167" t="s">
        <v>697</v>
      </c>
      <c r="B178" s="28"/>
      <c r="C178" s="171" t="s">
        <v>639</v>
      </c>
      <c r="D178" s="139">
        <v>0.56699999999999995</v>
      </c>
      <c r="E178" s="140">
        <v>4.7E-2</v>
      </c>
      <c r="F178" s="141">
        <v>8.9999999999999993E-3</v>
      </c>
      <c r="G178" s="204">
        <v>0.51</v>
      </c>
      <c r="H178" s="205">
        <v>0</v>
      </c>
      <c r="I178" s="207">
        <v>0</v>
      </c>
      <c r="J178" s="200">
        <v>0</v>
      </c>
    </row>
    <row r="179" spans="1:10" ht="27.75" customHeight="1" x14ac:dyDescent="0.2">
      <c r="A179" s="167" t="s">
        <v>698</v>
      </c>
      <c r="B179" s="28"/>
      <c r="C179" s="171" t="s">
        <v>639</v>
      </c>
      <c r="D179" s="139">
        <v>0.56699999999999995</v>
      </c>
      <c r="E179" s="140">
        <v>4.7E-2</v>
      </c>
      <c r="F179" s="141">
        <v>8.9999999999999993E-3</v>
      </c>
      <c r="G179" s="204">
        <v>0.65</v>
      </c>
      <c r="H179" s="205">
        <v>0</v>
      </c>
      <c r="I179" s="207">
        <v>0</v>
      </c>
      <c r="J179" s="200">
        <v>0</v>
      </c>
    </row>
    <row r="180" spans="1:10" ht="27.75" customHeight="1" x14ac:dyDescent="0.2">
      <c r="A180" s="167" t="s">
        <v>699</v>
      </c>
      <c r="B180" s="28"/>
      <c r="C180" s="171" t="s">
        <v>639</v>
      </c>
      <c r="D180" s="139">
        <v>0.56699999999999995</v>
      </c>
      <c r="E180" s="140">
        <v>4.7E-2</v>
      </c>
      <c r="F180" s="141">
        <v>8.9999999999999993E-3</v>
      </c>
      <c r="G180" s="204">
        <v>0.89</v>
      </c>
      <c r="H180" s="205">
        <v>0</v>
      </c>
      <c r="I180" s="207">
        <v>0</v>
      </c>
      <c r="J180" s="200">
        <v>0</v>
      </c>
    </row>
    <row r="181" spans="1:10" ht="27.75" customHeight="1" x14ac:dyDescent="0.2">
      <c r="A181" s="167" t="s">
        <v>700</v>
      </c>
      <c r="B181" s="28"/>
      <c r="C181" s="171" t="s">
        <v>639</v>
      </c>
      <c r="D181" s="139">
        <v>0.56699999999999995</v>
      </c>
      <c r="E181" s="140">
        <v>4.7E-2</v>
      </c>
      <c r="F181" s="141">
        <v>8.9999999999999993E-3</v>
      </c>
      <c r="G181" s="204">
        <v>1.62</v>
      </c>
      <c r="H181" s="205">
        <v>0</v>
      </c>
      <c r="I181" s="207">
        <v>0</v>
      </c>
      <c r="J181" s="200">
        <v>0</v>
      </c>
    </row>
    <row r="182" spans="1:10" ht="27.75" customHeight="1" x14ac:dyDescent="0.2">
      <c r="A182" s="167" t="s">
        <v>509</v>
      </c>
      <c r="B182" s="28"/>
      <c r="C182" s="171" t="s">
        <v>468</v>
      </c>
      <c r="D182" s="139">
        <v>0.56699999999999995</v>
      </c>
      <c r="E182" s="140">
        <v>4.7E-2</v>
      </c>
      <c r="F182" s="141">
        <v>8.9999999999999993E-3</v>
      </c>
      <c r="G182" s="205">
        <v>0</v>
      </c>
      <c r="H182" s="205">
        <v>0</v>
      </c>
      <c r="I182" s="207">
        <v>0</v>
      </c>
      <c r="J182" s="200">
        <v>0</v>
      </c>
    </row>
    <row r="183" spans="1:10" ht="27.75" customHeight="1" x14ac:dyDescent="0.2">
      <c r="A183" s="167" t="s">
        <v>558</v>
      </c>
      <c r="B183" s="28"/>
      <c r="C183" s="171">
        <v>0</v>
      </c>
      <c r="D183" s="139">
        <v>0.36</v>
      </c>
      <c r="E183" s="140">
        <v>2.8000000000000001E-2</v>
      </c>
      <c r="F183" s="141">
        <v>6.0000000000000001E-3</v>
      </c>
      <c r="G183" s="204">
        <v>0.5</v>
      </c>
      <c r="H183" s="204">
        <v>0.28999999999999998</v>
      </c>
      <c r="I183" s="206">
        <v>0.28999999999999998</v>
      </c>
      <c r="J183" s="201">
        <v>8.0000000000000002E-3</v>
      </c>
    </row>
    <row r="184" spans="1:10" ht="27.75" customHeight="1" x14ac:dyDescent="0.2">
      <c r="A184" s="167" t="s">
        <v>559</v>
      </c>
      <c r="B184" s="28"/>
      <c r="C184" s="171">
        <v>0</v>
      </c>
      <c r="D184" s="139">
        <v>0.36</v>
      </c>
      <c r="E184" s="140">
        <v>2.8000000000000001E-2</v>
      </c>
      <c r="F184" s="141">
        <v>6.0000000000000001E-3</v>
      </c>
      <c r="G184" s="204">
        <v>2.64</v>
      </c>
      <c r="H184" s="204">
        <v>0.28999999999999998</v>
      </c>
      <c r="I184" s="206">
        <v>0.28999999999999998</v>
      </c>
      <c r="J184" s="201">
        <v>8.0000000000000002E-3</v>
      </c>
    </row>
    <row r="185" spans="1:10" ht="27.75" customHeight="1" x14ac:dyDescent="0.2">
      <c r="A185" s="167" t="s">
        <v>560</v>
      </c>
      <c r="B185" s="28"/>
      <c r="C185" s="171">
        <v>0</v>
      </c>
      <c r="D185" s="139">
        <v>0.36</v>
      </c>
      <c r="E185" s="140">
        <v>2.8000000000000001E-2</v>
      </c>
      <c r="F185" s="141">
        <v>6.0000000000000001E-3</v>
      </c>
      <c r="G185" s="204">
        <v>4.63</v>
      </c>
      <c r="H185" s="204">
        <v>0.28999999999999998</v>
      </c>
      <c r="I185" s="206">
        <v>0.28999999999999998</v>
      </c>
      <c r="J185" s="201">
        <v>8.0000000000000002E-3</v>
      </c>
    </row>
    <row r="186" spans="1:10" ht="27.75" customHeight="1" x14ac:dyDescent="0.2">
      <c r="A186" s="167" t="s">
        <v>561</v>
      </c>
      <c r="B186" s="28"/>
      <c r="C186" s="171">
        <v>0</v>
      </c>
      <c r="D186" s="139">
        <v>0.36</v>
      </c>
      <c r="E186" s="140">
        <v>2.8000000000000001E-2</v>
      </c>
      <c r="F186" s="141">
        <v>6.0000000000000001E-3</v>
      </c>
      <c r="G186" s="204">
        <v>7.5</v>
      </c>
      <c r="H186" s="204">
        <v>0.28999999999999998</v>
      </c>
      <c r="I186" s="206">
        <v>0.28999999999999998</v>
      </c>
      <c r="J186" s="201">
        <v>8.0000000000000002E-3</v>
      </c>
    </row>
    <row r="187" spans="1:10" ht="27.75" customHeight="1" x14ac:dyDescent="0.2">
      <c r="A187" s="167" t="s">
        <v>562</v>
      </c>
      <c r="B187" s="28"/>
      <c r="C187" s="171">
        <v>0</v>
      </c>
      <c r="D187" s="139">
        <v>0.36</v>
      </c>
      <c r="E187" s="140">
        <v>2.8000000000000001E-2</v>
      </c>
      <c r="F187" s="141">
        <v>6.0000000000000001E-3</v>
      </c>
      <c r="G187" s="204">
        <v>16.79</v>
      </c>
      <c r="H187" s="204">
        <v>0.28999999999999998</v>
      </c>
      <c r="I187" s="206">
        <v>0.28999999999999998</v>
      </c>
      <c r="J187" s="201">
        <v>8.0000000000000002E-3</v>
      </c>
    </row>
    <row r="188" spans="1:10" ht="27.75" customHeight="1" x14ac:dyDescent="0.2">
      <c r="A188" s="167" t="s">
        <v>563</v>
      </c>
      <c r="B188" s="28"/>
      <c r="C188" s="171">
        <v>0</v>
      </c>
      <c r="D188" s="139">
        <v>0.36299999999999999</v>
      </c>
      <c r="E188" s="140">
        <v>2.1999999999999999E-2</v>
      </c>
      <c r="F188" s="141">
        <v>6.0000000000000001E-3</v>
      </c>
      <c r="G188" s="204">
        <v>0.59</v>
      </c>
      <c r="H188" s="204">
        <v>0.43</v>
      </c>
      <c r="I188" s="206">
        <v>0.43</v>
      </c>
      <c r="J188" s="201">
        <v>8.0000000000000002E-3</v>
      </c>
    </row>
    <row r="189" spans="1:10" ht="27.75" customHeight="1" x14ac:dyDescent="0.2">
      <c r="A189" s="167" t="s">
        <v>564</v>
      </c>
      <c r="B189" s="28"/>
      <c r="C189" s="171">
        <v>0</v>
      </c>
      <c r="D189" s="139">
        <v>0.36299999999999999</v>
      </c>
      <c r="E189" s="140">
        <v>2.1999999999999999E-2</v>
      </c>
      <c r="F189" s="141">
        <v>6.0000000000000001E-3</v>
      </c>
      <c r="G189" s="204">
        <v>3.86</v>
      </c>
      <c r="H189" s="204">
        <v>0.43</v>
      </c>
      <c r="I189" s="206">
        <v>0.43</v>
      </c>
      <c r="J189" s="201">
        <v>8.0000000000000002E-3</v>
      </c>
    </row>
    <row r="190" spans="1:10" ht="27.75" customHeight="1" x14ac:dyDescent="0.2">
      <c r="A190" s="167" t="s">
        <v>565</v>
      </c>
      <c r="B190" s="28"/>
      <c r="C190" s="171">
        <v>0</v>
      </c>
      <c r="D190" s="139">
        <v>0.36299999999999999</v>
      </c>
      <c r="E190" s="140">
        <v>2.1999999999999999E-2</v>
      </c>
      <c r="F190" s="141">
        <v>6.0000000000000001E-3</v>
      </c>
      <c r="G190" s="204">
        <v>6.87</v>
      </c>
      <c r="H190" s="204">
        <v>0.43</v>
      </c>
      <c r="I190" s="206">
        <v>0.43</v>
      </c>
      <c r="J190" s="201">
        <v>8.0000000000000002E-3</v>
      </c>
    </row>
    <row r="191" spans="1:10" ht="27.75" customHeight="1" x14ac:dyDescent="0.2">
      <c r="A191" s="167" t="s">
        <v>566</v>
      </c>
      <c r="B191" s="28"/>
      <c r="C191" s="171">
        <v>0</v>
      </c>
      <c r="D191" s="139">
        <v>0.36299999999999999</v>
      </c>
      <c r="E191" s="140">
        <v>2.1999999999999999E-2</v>
      </c>
      <c r="F191" s="141">
        <v>6.0000000000000001E-3</v>
      </c>
      <c r="G191" s="204">
        <v>11.25</v>
      </c>
      <c r="H191" s="204">
        <v>0.43</v>
      </c>
      <c r="I191" s="206">
        <v>0.43</v>
      </c>
      <c r="J191" s="201">
        <v>8.0000000000000002E-3</v>
      </c>
    </row>
    <row r="192" spans="1:10" ht="27.75" customHeight="1" x14ac:dyDescent="0.2">
      <c r="A192" s="167" t="s">
        <v>567</v>
      </c>
      <c r="B192" s="28"/>
      <c r="C192" s="171">
        <v>0</v>
      </c>
      <c r="D192" s="139">
        <v>0.36299999999999999</v>
      </c>
      <c r="E192" s="140">
        <v>2.1999999999999999E-2</v>
      </c>
      <c r="F192" s="141">
        <v>6.0000000000000001E-3</v>
      </c>
      <c r="G192" s="204">
        <v>25.38</v>
      </c>
      <c r="H192" s="204">
        <v>0.43</v>
      </c>
      <c r="I192" s="206">
        <v>0.43</v>
      </c>
      <c r="J192" s="201">
        <v>8.0000000000000002E-3</v>
      </c>
    </row>
    <row r="193" spans="1:10" ht="27.75" customHeight="1" x14ac:dyDescent="0.2">
      <c r="A193" s="167" t="s">
        <v>568</v>
      </c>
      <c r="B193" s="28"/>
      <c r="C193" s="171">
        <v>0</v>
      </c>
      <c r="D193" s="139">
        <v>0.30099999999999999</v>
      </c>
      <c r="E193" s="140">
        <v>1.7000000000000001E-2</v>
      </c>
      <c r="F193" s="141">
        <v>5.0000000000000001E-3</v>
      </c>
      <c r="G193" s="204">
        <v>6.51</v>
      </c>
      <c r="H193" s="204">
        <v>0.53</v>
      </c>
      <c r="I193" s="206">
        <v>0.53</v>
      </c>
      <c r="J193" s="201">
        <v>6.0000000000000001E-3</v>
      </c>
    </row>
    <row r="194" spans="1:10" ht="27.75" customHeight="1" x14ac:dyDescent="0.2">
      <c r="A194" s="167" t="s">
        <v>569</v>
      </c>
      <c r="B194" s="28"/>
      <c r="C194" s="171">
        <v>0</v>
      </c>
      <c r="D194" s="139">
        <v>0.30099999999999999</v>
      </c>
      <c r="E194" s="140">
        <v>1.7000000000000001E-2</v>
      </c>
      <c r="F194" s="141">
        <v>5.0000000000000001E-3</v>
      </c>
      <c r="G194" s="204">
        <v>34.979999999999997</v>
      </c>
      <c r="H194" s="204">
        <v>0.53</v>
      </c>
      <c r="I194" s="206">
        <v>0.53</v>
      </c>
      <c r="J194" s="201">
        <v>6.0000000000000001E-3</v>
      </c>
    </row>
    <row r="195" spans="1:10" ht="27.75" customHeight="1" x14ac:dyDescent="0.2">
      <c r="A195" s="167" t="s">
        <v>570</v>
      </c>
      <c r="B195" s="28"/>
      <c r="C195" s="171">
        <v>0</v>
      </c>
      <c r="D195" s="139">
        <v>0.30099999999999999</v>
      </c>
      <c r="E195" s="140">
        <v>1.7000000000000001E-2</v>
      </c>
      <c r="F195" s="141">
        <v>5.0000000000000001E-3</v>
      </c>
      <c r="G195" s="204">
        <v>80.41</v>
      </c>
      <c r="H195" s="204">
        <v>0.53</v>
      </c>
      <c r="I195" s="206">
        <v>0.53</v>
      </c>
      <c r="J195" s="201">
        <v>6.0000000000000001E-3</v>
      </c>
    </row>
    <row r="196" spans="1:10" ht="27.75" customHeight="1" x14ac:dyDescent="0.2">
      <c r="A196" s="167" t="s">
        <v>571</v>
      </c>
      <c r="B196" s="28"/>
      <c r="C196" s="171">
        <v>0</v>
      </c>
      <c r="D196" s="139">
        <v>0.30099999999999999</v>
      </c>
      <c r="E196" s="140">
        <v>1.7000000000000001E-2</v>
      </c>
      <c r="F196" s="141">
        <v>5.0000000000000001E-3</v>
      </c>
      <c r="G196" s="204">
        <v>145.13999999999999</v>
      </c>
      <c r="H196" s="204">
        <v>0.53</v>
      </c>
      <c r="I196" s="206">
        <v>0.53</v>
      </c>
      <c r="J196" s="201">
        <v>6.0000000000000001E-3</v>
      </c>
    </row>
    <row r="197" spans="1:10" ht="27.75" customHeight="1" x14ac:dyDescent="0.2">
      <c r="A197" s="167" t="s">
        <v>572</v>
      </c>
      <c r="B197" s="28"/>
      <c r="C197" s="171">
        <v>0</v>
      </c>
      <c r="D197" s="139">
        <v>0.30099999999999999</v>
      </c>
      <c r="E197" s="140">
        <v>1.7000000000000001E-2</v>
      </c>
      <c r="F197" s="141">
        <v>5.0000000000000001E-3</v>
      </c>
      <c r="G197" s="204">
        <v>331.87</v>
      </c>
      <c r="H197" s="204">
        <v>0.53</v>
      </c>
      <c r="I197" s="206">
        <v>0.53</v>
      </c>
      <c r="J197" s="201">
        <v>6.0000000000000001E-3</v>
      </c>
    </row>
    <row r="198" spans="1:10" ht="27.75" customHeight="1" x14ac:dyDescent="0.2">
      <c r="A198" s="167" t="s">
        <v>510</v>
      </c>
      <c r="B198" s="28"/>
      <c r="C198" s="171" t="s">
        <v>469</v>
      </c>
      <c r="D198" s="142">
        <v>1.827</v>
      </c>
      <c r="E198" s="143">
        <v>0.09</v>
      </c>
      <c r="F198" s="141">
        <v>5.2999999999999999E-2</v>
      </c>
      <c r="G198" s="205">
        <v>0</v>
      </c>
      <c r="H198" s="205">
        <v>0</v>
      </c>
      <c r="I198" s="207">
        <v>0</v>
      </c>
      <c r="J198" s="200">
        <v>0</v>
      </c>
    </row>
    <row r="199" spans="1:10" ht="27.75" customHeight="1" x14ac:dyDescent="0.2">
      <c r="A199" s="167" t="s">
        <v>511</v>
      </c>
      <c r="B199" s="28"/>
      <c r="C199" s="171">
        <v>0</v>
      </c>
      <c r="D199" s="139">
        <v>-0.54800000000000004</v>
      </c>
      <c r="E199" s="140">
        <v>-4.4999999999999998E-2</v>
      </c>
      <c r="F199" s="141">
        <v>-8.9999999999999993E-3</v>
      </c>
      <c r="G199" s="169">
        <v>0</v>
      </c>
      <c r="H199" s="205">
        <v>0</v>
      </c>
      <c r="I199" s="207">
        <v>0</v>
      </c>
      <c r="J199" s="200">
        <v>0</v>
      </c>
    </row>
    <row r="200" spans="1:10" ht="27.75" customHeight="1" x14ac:dyDescent="0.2">
      <c r="A200" s="167" t="s">
        <v>512</v>
      </c>
      <c r="B200" s="28"/>
      <c r="C200" s="171">
        <v>0</v>
      </c>
      <c r="D200" s="139">
        <v>-0.56699999999999995</v>
      </c>
      <c r="E200" s="140">
        <v>-4.4999999999999998E-2</v>
      </c>
      <c r="F200" s="141">
        <v>-8.9999999999999993E-3</v>
      </c>
      <c r="G200" s="169">
        <v>0</v>
      </c>
      <c r="H200" s="205">
        <v>0</v>
      </c>
      <c r="I200" s="207">
        <v>0</v>
      </c>
      <c r="J200" s="200">
        <v>0</v>
      </c>
    </row>
    <row r="201" spans="1:10" ht="27.75" customHeight="1" x14ac:dyDescent="0.2">
      <c r="A201" s="167" t="s">
        <v>513</v>
      </c>
      <c r="B201" s="28"/>
      <c r="C201" s="171">
        <v>0</v>
      </c>
      <c r="D201" s="139">
        <v>-0.54800000000000004</v>
      </c>
      <c r="E201" s="140">
        <v>-4.4999999999999998E-2</v>
      </c>
      <c r="F201" s="141">
        <v>-8.9999999999999993E-3</v>
      </c>
      <c r="G201" s="169">
        <v>0</v>
      </c>
      <c r="H201" s="205">
        <v>0</v>
      </c>
      <c r="I201" s="207">
        <v>0</v>
      </c>
      <c r="J201" s="201">
        <v>1.4999999999999999E-2</v>
      </c>
    </row>
    <row r="202" spans="1:10" ht="27.75" customHeight="1" x14ac:dyDescent="0.2">
      <c r="A202" s="167" t="s">
        <v>514</v>
      </c>
      <c r="B202" s="28"/>
      <c r="C202" s="171">
        <v>0</v>
      </c>
      <c r="D202" s="139">
        <v>-0.56699999999999995</v>
      </c>
      <c r="E202" s="140">
        <v>-4.4999999999999998E-2</v>
      </c>
      <c r="F202" s="141">
        <v>-8.9999999999999993E-3</v>
      </c>
      <c r="G202" s="169">
        <v>0</v>
      </c>
      <c r="H202" s="205">
        <v>0</v>
      </c>
      <c r="I202" s="207">
        <v>0</v>
      </c>
      <c r="J202" s="201">
        <v>1.2999999999999999E-2</v>
      </c>
    </row>
    <row r="203" spans="1:10" ht="27.75" customHeight="1" x14ac:dyDescent="0.2">
      <c r="A203" s="167" t="s">
        <v>515</v>
      </c>
      <c r="B203" s="28"/>
      <c r="C203" s="171">
        <v>0</v>
      </c>
      <c r="D203" s="139">
        <v>-0.752</v>
      </c>
      <c r="E203" s="140">
        <v>-4.5999999999999999E-2</v>
      </c>
      <c r="F203" s="141">
        <v>-1.2E-2</v>
      </c>
      <c r="G203" s="204">
        <v>8.9</v>
      </c>
      <c r="H203" s="205">
        <v>0</v>
      </c>
      <c r="I203" s="207">
        <v>0</v>
      </c>
      <c r="J203" s="201">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51"/>
  <sheetViews>
    <sheetView topLeftCell="A13" zoomScale="80" zoomScaleNormal="80" zoomScaleSheetLayoutView="100" workbookViewId="0">
      <selection activeCell="A56" sqref="A56"/>
    </sheetView>
  </sheetViews>
  <sheetFormatPr defaultRowHeight="12.75" x14ac:dyDescent="0.2"/>
  <cols>
    <col min="1" max="6" width="24" customWidth="1"/>
  </cols>
  <sheetData>
    <row r="1" spans="1:6" ht="27.75" customHeight="1" x14ac:dyDescent="0.2">
      <c r="A1" s="137" t="s">
        <v>30</v>
      </c>
    </row>
    <row r="2" spans="1:6" ht="44.25" customHeight="1" x14ac:dyDescent="0.2">
      <c r="A2" s="277" t="s">
        <v>184</v>
      </c>
      <c r="B2" s="278"/>
      <c r="C2" s="278"/>
      <c r="D2" s="278"/>
      <c r="E2" s="278"/>
    </row>
    <row r="3" spans="1:6" ht="47.25" customHeight="1" x14ac:dyDescent="0.2">
      <c r="A3" s="234" t="str">
        <f>Overview!B4&amp; " - Illustrative LLFs for year beginning "&amp;Overview!D4</f>
        <v>National Grid Electricity Distribution (South Wales) plc  - Illustrative LLFs for year beginning 1 April 2026</v>
      </c>
      <c r="B3" s="234"/>
      <c r="C3" s="234"/>
      <c r="D3" s="234"/>
      <c r="E3" s="234"/>
    </row>
    <row r="4" spans="1:6" ht="19.5" customHeight="1" x14ac:dyDescent="0.2">
      <c r="A4" s="279" t="s">
        <v>19</v>
      </c>
      <c r="B4" s="21" t="s">
        <v>6</v>
      </c>
      <c r="C4" s="21" t="s">
        <v>7</v>
      </c>
      <c r="D4" s="21" t="s">
        <v>8</v>
      </c>
      <c r="E4" s="21" t="s">
        <v>9</v>
      </c>
    </row>
    <row r="5" spans="1:6" ht="19.5" customHeight="1" x14ac:dyDescent="0.2">
      <c r="A5" s="280"/>
      <c r="B5" s="21" t="s">
        <v>20</v>
      </c>
      <c r="C5" s="21" t="s">
        <v>21</v>
      </c>
      <c r="D5" s="21" t="s">
        <v>22</v>
      </c>
      <c r="E5" s="21" t="s">
        <v>23</v>
      </c>
    </row>
    <row r="6" spans="1:6" ht="45" customHeight="1" x14ac:dyDescent="0.2">
      <c r="A6" s="196" t="s">
        <v>754</v>
      </c>
      <c r="B6" s="22"/>
      <c r="C6" s="22"/>
      <c r="D6" s="24" t="s">
        <v>755</v>
      </c>
      <c r="E6" s="24" t="s">
        <v>756</v>
      </c>
    </row>
    <row r="7" spans="1:6" ht="45" customHeight="1" x14ac:dyDescent="0.2">
      <c r="A7" s="196" t="s">
        <v>757</v>
      </c>
      <c r="B7" s="24" t="s">
        <v>758</v>
      </c>
      <c r="C7" s="23" t="s">
        <v>759</v>
      </c>
      <c r="D7" s="24" t="s">
        <v>755</v>
      </c>
      <c r="E7" s="24" t="s">
        <v>760</v>
      </c>
    </row>
    <row r="8" spans="1:6" ht="45" customHeight="1" x14ac:dyDescent="0.2">
      <c r="A8" s="196" t="s">
        <v>26</v>
      </c>
      <c r="B8" s="22"/>
      <c r="C8" s="22"/>
      <c r="D8" s="24" t="s">
        <v>755</v>
      </c>
      <c r="E8" s="24" t="s">
        <v>756</v>
      </c>
    </row>
    <row r="9" spans="1:6" ht="25.5" customHeight="1" x14ac:dyDescent="0.2">
      <c r="A9" s="133" t="s">
        <v>24</v>
      </c>
      <c r="B9" s="230" t="s">
        <v>25</v>
      </c>
      <c r="C9" s="231"/>
      <c r="D9" s="231"/>
      <c r="E9" s="232"/>
    </row>
    <row r="10" spans="1:6" x14ac:dyDescent="0.2">
      <c r="A10" s="13"/>
      <c r="B10" s="12"/>
      <c r="C10" s="12"/>
      <c r="D10" s="12"/>
      <c r="E10" s="12"/>
    </row>
    <row r="11" spans="1:6" x14ac:dyDescent="0.2">
      <c r="B11" s="12"/>
      <c r="C11" s="12"/>
      <c r="D11" s="12"/>
      <c r="E11" s="12"/>
    </row>
    <row r="12" spans="1:6" ht="22.5" customHeight="1" x14ac:dyDescent="0.2">
      <c r="A12" s="238" t="s">
        <v>74</v>
      </c>
      <c r="B12" s="281"/>
      <c r="C12" s="281"/>
      <c r="D12" s="281"/>
      <c r="E12" s="281"/>
      <c r="F12" s="239"/>
    </row>
    <row r="13" spans="1:6" ht="22.5" customHeight="1" x14ac:dyDescent="0.2">
      <c r="A13" s="238" t="s">
        <v>5</v>
      </c>
      <c r="B13" s="281"/>
      <c r="C13" s="281"/>
      <c r="D13" s="281"/>
      <c r="E13" s="281"/>
      <c r="F13" s="239"/>
    </row>
    <row r="14" spans="1:6" ht="33" customHeight="1" x14ac:dyDescent="0.2">
      <c r="A14" s="21" t="s">
        <v>75</v>
      </c>
      <c r="B14" s="21" t="s">
        <v>6</v>
      </c>
      <c r="C14" s="21" t="s">
        <v>7</v>
      </c>
      <c r="D14" s="21" t="s">
        <v>8</v>
      </c>
      <c r="E14" s="21" t="s">
        <v>9</v>
      </c>
      <c r="F14" s="21" t="s">
        <v>10</v>
      </c>
    </row>
    <row r="15" spans="1:6" ht="22.5" customHeight="1" x14ac:dyDescent="0.2">
      <c r="A15" s="1" t="s">
        <v>761</v>
      </c>
      <c r="B15" s="11"/>
      <c r="C15" s="11"/>
      <c r="D15" s="11"/>
      <c r="E15" s="11"/>
      <c r="F15" s="11"/>
    </row>
    <row r="16" spans="1:6" ht="22.5" customHeight="1" x14ac:dyDescent="0.2">
      <c r="A16" s="1" t="s">
        <v>762</v>
      </c>
      <c r="B16" s="11"/>
      <c r="C16" s="11"/>
      <c r="D16" s="11"/>
      <c r="E16" s="11"/>
      <c r="F16" s="11"/>
    </row>
    <row r="17" spans="1:6" ht="22.5" customHeight="1" x14ac:dyDescent="0.2">
      <c r="A17" s="1" t="s">
        <v>763</v>
      </c>
      <c r="B17" s="11"/>
      <c r="C17" s="11"/>
      <c r="D17" s="11"/>
      <c r="E17" s="11"/>
      <c r="F17" s="11"/>
    </row>
    <row r="18" spans="1:6" ht="22.5" customHeight="1" x14ac:dyDescent="0.2">
      <c r="A18" s="1" t="s">
        <v>764</v>
      </c>
      <c r="B18" s="11"/>
      <c r="C18" s="11"/>
      <c r="D18" s="11"/>
      <c r="E18" s="11"/>
      <c r="F18" s="11"/>
    </row>
    <row r="19" spans="1:6" ht="22.5" customHeight="1" x14ac:dyDescent="0.2">
      <c r="A19" s="1" t="s">
        <v>765</v>
      </c>
      <c r="B19" s="11"/>
      <c r="C19" s="11"/>
      <c r="D19" s="11"/>
      <c r="E19" s="11"/>
      <c r="F19" s="11"/>
    </row>
    <row r="20" spans="1:6" ht="22.5" customHeight="1" x14ac:dyDescent="0.2">
      <c r="A20" s="1" t="s">
        <v>766</v>
      </c>
      <c r="B20" s="11"/>
      <c r="C20" s="11"/>
      <c r="D20" s="11"/>
      <c r="E20" s="11"/>
      <c r="F20" s="11"/>
    </row>
    <row r="21" spans="1:6" ht="22.5" customHeight="1" x14ac:dyDescent="0.2">
      <c r="A21" s="1" t="s">
        <v>767</v>
      </c>
      <c r="B21" s="11"/>
      <c r="C21" s="11"/>
      <c r="D21" s="11"/>
      <c r="E21" s="11"/>
      <c r="F21" s="11"/>
    </row>
    <row r="22" spans="1:6" ht="22.5" customHeight="1" x14ac:dyDescent="0.2">
      <c r="A22" s="1" t="s">
        <v>768</v>
      </c>
      <c r="B22" s="11"/>
      <c r="C22" s="11"/>
      <c r="D22" s="11"/>
      <c r="E22" s="11"/>
      <c r="F22" s="11"/>
    </row>
    <row r="24" spans="1:6" ht="22.5" customHeight="1" x14ac:dyDescent="0.2">
      <c r="A24" s="238" t="s">
        <v>76</v>
      </c>
      <c r="B24" s="281"/>
      <c r="C24" s="281"/>
      <c r="D24" s="281"/>
      <c r="E24" s="281"/>
      <c r="F24" s="239"/>
    </row>
    <row r="25" spans="1:6" ht="22.5" customHeight="1" x14ac:dyDescent="0.2">
      <c r="A25" s="238" t="s">
        <v>17</v>
      </c>
      <c r="B25" s="281"/>
      <c r="C25" s="281"/>
      <c r="D25" s="281"/>
      <c r="E25" s="281"/>
      <c r="F25" s="239"/>
    </row>
    <row r="26" spans="1:6" ht="33" customHeight="1" x14ac:dyDescent="0.2">
      <c r="A26" s="21" t="s">
        <v>11</v>
      </c>
      <c r="B26" s="21" t="s">
        <v>6</v>
      </c>
      <c r="C26" s="21" t="s">
        <v>7</v>
      </c>
      <c r="D26" s="21" t="s">
        <v>8</v>
      </c>
      <c r="E26" s="21" t="s">
        <v>9</v>
      </c>
      <c r="F26" s="21" t="s">
        <v>10</v>
      </c>
    </row>
    <row r="27" spans="1:6" ht="22.5" customHeight="1" x14ac:dyDescent="0.2">
      <c r="A27" s="1" t="s">
        <v>12</v>
      </c>
      <c r="B27" s="11"/>
      <c r="C27" s="11"/>
      <c r="D27" s="11"/>
      <c r="E27" s="11"/>
      <c r="F27" s="11"/>
    </row>
    <row r="28" spans="1:6" ht="22.5" customHeight="1" x14ac:dyDescent="0.2">
      <c r="A28" s="1" t="s">
        <v>13</v>
      </c>
      <c r="B28" s="11"/>
      <c r="C28" s="11"/>
      <c r="D28" s="11"/>
      <c r="E28" s="11"/>
      <c r="F28" s="11"/>
    </row>
    <row r="29" spans="1:6" ht="22.5" customHeight="1" x14ac:dyDescent="0.2">
      <c r="A29" s="1" t="s">
        <v>14</v>
      </c>
      <c r="B29" s="11"/>
      <c r="C29" s="11"/>
      <c r="D29" s="11"/>
      <c r="E29" s="11"/>
      <c r="F29" s="11"/>
    </row>
    <row r="30" spans="1:6" ht="22.5" customHeight="1" x14ac:dyDescent="0.2">
      <c r="A30" s="1" t="s">
        <v>15</v>
      </c>
      <c r="B30" s="11"/>
      <c r="C30" s="11"/>
      <c r="D30" s="11"/>
      <c r="E30" s="11"/>
      <c r="F30" s="11"/>
    </row>
    <row r="31" spans="1:6" ht="22.5" customHeight="1" x14ac:dyDescent="0.2">
      <c r="A31" s="1" t="s">
        <v>16</v>
      </c>
      <c r="B31" s="11"/>
      <c r="C31" s="11"/>
      <c r="D31" s="11"/>
      <c r="E31" s="11"/>
      <c r="F31" s="11"/>
    </row>
    <row r="33" spans="1:6" ht="22.5" customHeight="1" x14ac:dyDescent="0.2">
      <c r="A33" s="238" t="s">
        <v>76</v>
      </c>
      <c r="B33" s="281"/>
      <c r="C33" s="281"/>
      <c r="D33" s="281"/>
      <c r="E33" s="281"/>
      <c r="F33" s="239"/>
    </row>
    <row r="34" spans="1:6" ht="22.5" customHeight="1" x14ac:dyDescent="0.2">
      <c r="A34" s="238" t="s">
        <v>18</v>
      </c>
      <c r="B34" s="281"/>
      <c r="C34" s="281"/>
      <c r="D34" s="281"/>
      <c r="E34" s="281"/>
      <c r="F34" s="239"/>
    </row>
    <row r="35" spans="1:6" ht="33" customHeight="1" x14ac:dyDescent="0.2">
      <c r="A35" s="21" t="s">
        <v>11</v>
      </c>
      <c r="B35" s="21" t="s">
        <v>6</v>
      </c>
      <c r="C35" s="21" t="s">
        <v>7</v>
      </c>
      <c r="D35" s="21" t="s">
        <v>8</v>
      </c>
      <c r="E35" s="21" t="s">
        <v>9</v>
      </c>
      <c r="F35" s="21" t="s">
        <v>10</v>
      </c>
    </row>
    <row r="36" spans="1:6" ht="22.5" customHeight="1" x14ac:dyDescent="0.2">
      <c r="A36" s="1" t="s">
        <v>12</v>
      </c>
      <c r="B36" s="11"/>
      <c r="C36" s="11"/>
      <c r="D36" s="11"/>
      <c r="E36" s="11"/>
      <c r="F36" s="11"/>
    </row>
    <row r="37" spans="1:6" ht="22.5" customHeight="1" x14ac:dyDescent="0.2">
      <c r="A37" s="1" t="s">
        <v>13</v>
      </c>
      <c r="B37" s="11"/>
      <c r="C37" s="11"/>
      <c r="D37" s="11"/>
      <c r="E37" s="11"/>
      <c r="F37" s="11"/>
    </row>
    <row r="38" spans="1:6" ht="22.5" customHeight="1" x14ac:dyDescent="0.2">
      <c r="A38" s="1" t="s">
        <v>14</v>
      </c>
      <c r="B38" s="11"/>
      <c r="C38" s="11"/>
      <c r="D38" s="11"/>
      <c r="E38" s="11"/>
      <c r="F38" s="11"/>
    </row>
    <row r="39" spans="1:6" ht="22.5" customHeight="1" x14ac:dyDescent="0.2">
      <c r="A39" s="1" t="s">
        <v>15</v>
      </c>
      <c r="B39" s="11"/>
      <c r="C39" s="11"/>
      <c r="D39" s="11"/>
      <c r="E39" s="11"/>
      <c r="F39" s="11"/>
    </row>
    <row r="40" spans="1:6" ht="22.5" customHeight="1" x14ac:dyDescent="0.2">
      <c r="A40" s="1" t="s">
        <v>16</v>
      </c>
      <c r="B40" s="11"/>
      <c r="C40" s="11"/>
      <c r="D40" s="11"/>
      <c r="E40" s="11"/>
      <c r="F40" s="11"/>
    </row>
    <row r="51" hidden="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51"/>
  <sheetViews>
    <sheetView topLeftCell="A4" zoomScale="80" zoomScaleNormal="80" zoomScaleSheetLayoutView="100" workbookViewId="0">
      <selection activeCell="A56" sqref="A56"/>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30</v>
      </c>
      <c r="B1" s="14"/>
      <c r="C1" s="14"/>
      <c r="D1" s="14"/>
      <c r="G1" s="25"/>
      <c r="H1" s="282" t="s">
        <v>186</v>
      </c>
      <c r="I1" s="283"/>
    </row>
    <row r="2" spans="1:17" ht="27.75" customHeight="1" x14ac:dyDescent="0.2">
      <c r="A2" s="243" t="s">
        <v>185</v>
      </c>
      <c r="B2" s="244"/>
      <c r="C2" s="244"/>
      <c r="D2" s="244"/>
      <c r="E2" s="244"/>
      <c r="F2" s="244"/>
      <c r="G2" s="244"/>
      <c r="H2" s="244"/>
      <c r="I2" s="244"/>
      <c r="J2" s="244"/>
      <c r="K2" s="244"/>
      <c r="L2" s="244"/>
      <c r="M2" s="244"/>
      <c r="N2" s="244"/>
      <c r="O2" s="244"/>
      <c r="P2" s="244"/>
      <c r="Q2" s="244"/>
    </row>
    <row r="3" spans="1:17" ht="17.25" customHeight="1" x14ac:dyDescent="0.2">
      <c r="A3" s="14"/>
      <c r="B3" s="14"/>
      <c r="C3" s="14"/>
      <c r="D3" s="14"/>
      <c r="G3" s="25"/>
    </row>
    <row r="4" spans="1:17" s="10" customFormat="1" ht="25.5" customHeight="1" x14ac:dyDescent="0.2">
      <c r="A4" s="284" t="str">
        <f>Overview!B4&amp; " - Effective from "&amp;Overview!D4&amp;" - "&amp;Overview!E4&amp;" new designated EHV charges"</f>
        <v>National Grid Electricity Distribution (South Wales) plc  - Effective from 1 April 2026 - Final new designated EHV charges</v>
      </c>
      <c r="B4" s="285"/>
      <c r="C4" s="285"/>
      <c r="D4" s="285"/>
      <c r="E4" s="285"/>
      <c r="F4" s="285"/>
      <c r="G4" s="285"/>
      <c r="H4" s="285"/>
      <c r="I4" s="285"/>
      <c r="J4" s="285"/>
      <c r="K4" s="285"/>
      <c r="L4" s="285"/>
      <c r="M4" s="285"/>
      <c r="N4" s="285"/>
      <c r="O4" s="285"/>
      <c r="P4" s="285"/>
      <c r="Q4" s="285"/>
    </row>
    <row r="5" spans="1:17" ht="69.75" customHeight="1" x14ac:dyDescent="0.2">
      <c r="A5" s="29" t="s">
        <v>189</v>
      </c>
      <c r="B5" s="29" t="s">
        <v>98</v>
      </c>
      <c r="C5" s="29" t="s">
        <v>871</v>
      </c>
      <c r="D5" s="29" t="s">
        <v>66</v>
      </c>
      <c r="E5" s="29" t="s">
        <v>99</v>
      </c>
      <c r="F5" s="29" t="s">
        <v>871</v>
      </c>
      <c r="G5" s="29" t="s">
        <v>67</v>
      </c>
      <c r="H5" s="73" t="s">
        <v>60</v>
      </c>
      <c r="I5" s="55" t="s">
        <v>653</v>
      </c>
      <c r="J5" s="73" t="str">
        <f>'Annex 2 Designated EHV charges'!I10</f>
        <v>Import
Super Red
unit charge
(p/kWh)</v>
      </c>
      <c r="K5" s="73" t="str">
        <f>'Annex 2 Designated EHV charges'!J10</f>
        <v>Import
fixed charge
(p/day)</v>
      </c>
      <c r="L5" s="73" t="str">
        <f>'Annex 2 Designated EHV charges'!K10</f>
        <v>Import
capacity charge
(p/kVA/day)</v>
      </c>
      <c r="M5" s="73" t="str">
        <f>'Annex 2 Designated EHV charges'!L10</f>
        <v>Import
exceeded capacity charge
(p/kVA/day)</v>
      </c>
      <c r="N5" s="73" t="str">
        <f>'Annex 2 Designated EHV charges'!M10</f>
        <v>Export
Super Red
unit charge
(p/kWh)</v>
      </c>
      <c r="O5" s="73" t="str">
        <f>'Annex 2 Designated EHV charges'!N10</f>
        <v>Export
fixed charge
(p/day)</v>
      </c>
      <c r="P5" s="73" t="str">
        <f>'Annex 2 Designated EHV charges'!O10</f>
        <v>Export
capacity charge
(p/kVA/day)</v>
      </c>
      <c r="Q5" s="73" t="str">
        <f>'Annex 2 Designated EHV charges'!P10</f>
        <v>Export
exceeded capacity charge
(p/kVA/day)</v>
      </c>
    </row>
    <row r="6" spans="1:17" ht="22.5" customHeight="1" x14ac:dyDescent="0.2">
      <c r="A6" s="45"/>
      <c r="B6" s="45" t="s">
        <v>77</v>
      </c>
      <c r="C6" s="45"/>
      <c r="D6" s="45"/>
      <c r="E6" s="46" t="s">
        <v>78</v>
      </c>
      <c r="F6" s="46"/>
      <c r="G6" s="46"/>
      <c r="H6" s="47"/>
      <c r="I6" s="47"/>
      <c r="J6" s="31"/>
      <c r="K6" s="32"/>
      <c r="L6" s="32"/>
      <c r="M6" s="32"/>
      <c r="N6" s="40"/>
      <c r="O6" s="41"/>
      <c r="P6" s="41"/>
      <c r="Q6" s="41"/>
    </row>
    <row r="7" spans="1:17" ht="22.5" customHeight="1" x14ac:dyDescent="0.2">
      <c r="A7" s="45"/>
      <c r="B7" s="45" t="s">
        <v>79</v>
      </c>
      <c r="C7" s="45"/>
      <c r="D7" s="45"/>
      <c r="E7" s="46" t="s">
        <v>88</v>
      </c>
      <c r="F7" s="46"/>
      <c r="G7" s="46"/>
      <c r="H7" s="47"/>
      <c r="I7" s="47"/>
      <c r="J7" s="31"/>
      <c r="K7" s="32"/>
      <c r="L7" s="32"/>
      <c r="M7" s="32"/>
      <c r="N7" s="40"/>
      <c r="O7" s="41"/>
      <c r="P7" s="41"/>
      <c r="Q7" s="41"/>
    </row>
    <row r="8" spans="1:17" ht="22.5" customHeight="1" x14ac:dyDescent="0.2">
      <c r="A8" s="45"/>
      <c r="B8" s="45" t="s">
        <v>80</v>
      </c>
      <c r="C8" s="45"/>
      <c r="D8" s="45"/>
      <c r="E8" s="46" t="s">
        <v>89</v>
      </c>
      <c r="F8" s="46"/>
      <c r="G8" s="46"/>
      <c r="H8" s="47"/>
      <c r="I8" s="47"/>
      <c r="J8" s="31"/>
      <c r="K8" s="32"/>
      <c r="L8" s="32"/>
      <c r="M8" s="32"/>
      <c r="N8" s="40"/>
      <c r="O8" s="41"/>
      <c r="P8" s="41"/>
      <c r="Q8" s="41"/>
    </row>
    <row r="9" spans="1:17" ht="22.5" customHeight="1" x14ac:dyDescent="0.2">
      <c r="A9" s="45"/>
      <c r="B9" s="45" t="s">
        <v>81</v>
      </c>
      <c r="C9" s="45"/>
      <c r="D9" s="45"/>
      <c r="E9" s="46" t="s">
        <v>90</v>
      </c>
      <c r="F9" s="46"/>
      <c r="G9" s="46"/>
      <c r="H9" s="47"/>
      <c r="I9" s="47"/>
      <c r="J9" s="31"/>
      <c r="K9" s="32"/>
      <c r="L9" s="32"/>
      <c r="M9" s="32"/>
      <c r="N9" s="40"/>
      <c r="O9" s="41"/>
      <c r="P9" s="41"/>
      <c r="Q9" s="41"/>
    </row>
    <row r="10" spans="1:17" ht="22.5" customHeight="1" x14ac:dyDescent="0.2">
      <c r="A10" s="45"/>
      <c r="B10" s="45" t="s">
        <v>82</v>
      </c>
      <c r="C10" s="45"/>
      <c r="D10" s="45"/>
      <c r="E10" s="46" t="s">
        <v>91</v>
      </c>
      <c r="F10" s="46"/>
      <c r="G10" s="46"/>
      <c r="H10" s="47"/>
      <c r="I10" s="47"/>
      <c r="J10" s="31"/>
      <c r="K10" s="32"/>
      <c r="L10" s="32"/>
      <c r="M10" s="32"/>
      <c r="N10" s="40"/>
      <c r="O10" s="41"/>
      <c r="P10" s="41"/>
      <c r="Q10" s="41"/>
    </row>
    <row r="11" spans="1:17" ht="22.5" customHeight="1" x14ac:dyDescent="0.2">
      <c r="A11" s="45"/>
      <c r="B11" s="45" t="s">
        <v>83</v>
      </c>
      <c r="C11" s="45"/>
      <c r="D11" s="45"/>
      <c r="E11" s="46" t="s">
        <v>92</v>
      </c>
      <c r="F11" s="46"/>
      <c r="G11" s="46"/>
      <c r="H11" s="47"/>
      <c r="I11" s="47"/>
      <c r="J11" s="31"/>
      <c r="K11" s="32"/>
      <c r="L11" s="32"/>
      <c r="M11" s="32"/>
      <c r="N11" s="40"/>
      <c r="O11" s="41"/>
      <c r="P11" s="41"/>
      <c r="Q11" s="41"/>
    </row>
    <row r="12" spans="1:17" ht="22.5" customHeight="1" x14ac:dyDescent="0.2">
      <c r="A12" s="45"/>
      <c r="B12" s="45" t="s">
        <v>84</v>
      </c>
      <c r="C12" s="45"/>
      <c r="D12" s="45"/>
      <c r="E12" s="46" t="s">
        <v>93</v>
      </c>
      <c r="F12" s="46"/>
      <c r="G12" s="46"/>
      <c r="H12" s="47"/>
      <c r="I12" s="47"/>
      <c r="J12" s="31"/>
      <c r="K12" s="32"/>
      <c r="L12" s="32"/>
      <c r="M12" s="32"/>
      <c r="N12" s="40"/>
      <c r="O12" s="41"/>
      <c r="P12" s="41"/>
      <c r="Q12" s="41"/>
    </row>
    <row r="13" spans="1:17" ht="22.5" customHeight="1" x14ac:dyDescent="0.2">
      <c r="A13" s="45"/>
      <c r="B13" s="45" t="s">
        <v>85</v>
      </c>
      <c r="C13" s="45"/>
      <c r="D13" s="45"/>
      <c r="E13" s="46" t="s">
        <v>94</v>
      </c>
      <c r="F13" s="46"/>
      <c r="G13" s="46"/>
      <c r="H13" s="47"/>
      <c r="I13" s="47"/>
      <c r="J13" s="31"/>
      <c r="K13" s="32"/>
      <c r="L13" s="32"/>
      <c r="M13" s="32"/>
      <c r="N13" s="40"/>
      <c r="O13" s="41"/>
      <c r="P13" s="41"/>
      <c r="Q13" s="41"/>
    </row>
    <row r="14" spans="1:17" ht="22.5" customHeight="1" x14ac:dyDescent="0.2">
      <c r="A14" s="45"/>
      <c r="B14" s="45" t="s">
        <v>86</v>
      </c>
      <c r="C14" s="45"/>
      <c r="D14" s="45"/>
      <c r="E14" s="46" t="s">
        <v>95</v>
      </c>
      <c r="F14" s="46"/>
      <c r="G14" s="46"/>
      <c r="H14" s="47"/>
      <c r="I14" s="47"/>
      <c r="J14" s="31"/>
      <c r="K14" s="32"/>
      <c r="L14" s="32"/>
      <c r="M14" s="32"/>
      <c r="N14" s="40"/>
      <c r="O14" s="41"/>
      <c r="P14" s="41"/>
      <c r="Q14" s="41"/>
    </row>
    <row r="15" spans="1:17" ht="22.5" customHeight="1" x14ac:dyDescent="0.2">
      <c r="A15" s="45"/>
      <c r="B15" s="45" t="s">
        <v>87</v>
      </c>
      <c r="C15" s="45"/>
      <c r="D15" s="45"/>
      <c r="E15" s="46" t="s">
        <v>96</v>
      </c>
      <c r="F15" s="46"/>
      <c r="G15" s="46"/>
      <c r="H15" s="47"/>
      <c r="I15" s="47"/>
      <c r="J15" s="31"/>
      <c r="K15" s="32"/>
      <c r="L15" s="32"/>
      <c r="M15" s="32"/>
      <c r="N15" s="40"/>
      <c r="O15" s="41"/>
      <c r="P15" s="41"/>
      <c r="Q15" s="41"/>
    </row>
    <row r="17" spans="1:17" ht="27.75" customHeight="1" x14ac:dyDescent="0.2">
      <c r="A17" s="284" t="str">
        <f>Overview!B4&amp; " - Effective from "&amp;Overview!D4&amp;" - "&amp;Overview!E4&amp;" new designated EHV line loss factors"</f>
        <v>National Grid Electricity Distribution (South Wales) plc  - Effective from 1 April 2026 -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
      <c r="A18" s="29" t="s">
        <v>189</v>
      </c>
      <c r="B18" s="29" t="s">
        <v>98</v>
      </c>
      <c r="C18" s="29" t="s">
        <v>871</v>
      </c>
      <c r="D18" s="29" t="s">
        <v>66</v>
      </c>
      <c r="E18" s="29" t="s">
        <v>99</v>
      </c>
      <c r="F18" s="29" t="s">
        <v>871</v>
      </c>
      <c r="G18" s="29" t="s">
        <v>67</v>
      </c>
      <c r="H18" s="73" t="s">
        <v>60</v>
      </c>
      <c r="I18" s="55" t="s">
        <v>653</v>
      </c>
      <c r="J18" s="35" t="s">
        <v>156</v>
      </c>
      <c r="K18" s="35" t="s">
        <v>155</v>
      </c>
      <c r="L18" s="35" t="s">
        <v>157</v>
      </c>
      <c r="M18" s="35" t="s">
        <v>158</v>
      </c>
      <c r="N18" s="37" t="s">
        <v>159</v>
      </c>
      <c r="O18" s="37" t="s">
        <v>160</v>
      </c>
      <c r="P18" s="37" t="s">
        <v>161</v>
      </c>
      <c r="Q18" s="37" t="s">
        <v>162</v>
      </c>
    </row>
    <row r="19" spans="1:17" ht="22.5" customHeight="1" x14ac:dyDescent="0.2">
      <c r="A19" s="45"/>
      <c r="B19" s="45" t="s">
        <v>39</v>
      </c>
      <c r="C19" s="45"/>
      <c r="D19" s="45"/>
      <c r="E19" s="46" t="s">
        <v>50</v>
      </c>
      <c r="F19" s="38"/>
      <c r="G19" s="38"/>
      <c r="H19" s="39"/>
      <c r="I19" s="39"/>
      <c r="J19" s="42"/>
      <c r="K19" s="42"/>
      <c r="L19" s="33"/>
      <c r="M19" s="34"/>
      <c r="N19" s="36"/>
      <c r="O19" s="36"/>
      <c r="P19" s="36"/>
      <c r="Q19" s="36"/>
    </row>
    <row r="20" spans="1:17" ht="22.5" customHeight="1" x14ac:dyDescent="0.2">
      <c r="A20" s="45"/>
      <c r="B20" s="45" t="s">
        <v>40</v>
      </c>
      <c r="C20" s="45"/>
      <c r="D20" s="45"/>
      <c r="E20" s="46" t="s">
        <v>51</v>
      </c>
      <c r="F20" s="38"/>
      <c r="G20" s="38"/>
      <c r="H20" s="39"/>
      <c r="I20" s="39"/>
      <c r="J20" s="42"/>
      <c r="K20" s="42"/>
      <c r="L20" s="33"/>
      <c r="M20" s="34"/>
      <c r="N20" s="36"/>
      <c r="O20" s="36"/>
      <c r="P20" s="36"/>
      <c r="Q20" s="36"/>
    </row>
    <row r="21" spans="1:17" ht="22.5" customHeight="1" x14ac:dyDescent="0.2">
      <c r="A21" s="45"/>
      <c r="B21" s="45" t="s">
        <v>41</v>
      </c>
      <c r="C21" s="45"/>
      <c r="D21" s="45"/>
      <c r="E21" s="46" t="s">
        <v>52</v>
      </c>
      <c r="F21" s="38"/>
      <c r="G21" s="38"/>
      <c r="H21" s="39"/>
      <c r="I21" s="39"/>
      <c r="J21" s="42"/>
      <c r="K21" s="42"/>
      <c r="L21" s="33"/>
      <c r="M21" s="34"/>
      <c r="N21" s="36"/>
      <c r="O21" s="36"/>
      <c r="P21" s="36"/>
      <c r="Q21" s="36"/>
    </row>
    <row r="22" spans="1:17" ht="22.5" customHeight="1" x14ac:dyDescent="0.2">
      <c r="A22" s="45"/>
      <c r="B22" s="45" t="s">
        <v>42</v>
      </c>
      <c r="C22" s="45"/>
      <c r="D22" s="45"/>
      <c r="E22" s="46" t="s">
        <v>53</v>
      </c>
      <c r="F22" s="38"/>
      <c r="G22" s="38"/>
      <c r="H22" s="39"/>
      <c r="I22" s="39"/>
      <c r="J22" s="42"/>
      <c r="K22" s="42"/>
      <c r="L22" s="33"/>
      <c r="M22" s="34"/>
      <c r="N22" s="36"/>
      <c r="O22" s="36"/>
      <c r="P22" s="36"/>
      <c r="Q22" s="36"/>
    </row>
    <row r="23" spans="1:17" ht="22.5" customHeight="1" x14ac:dyDescent="0.2">
      <c r="A23" s="45"/>
      <c r="B23" s="45" t="s">
        <v>43</v>
      </c>
      <c r="C23" s="45"/>
      <c r="D23" s="45"/>
      <c r="E23" s="46" t="s">
        <v>54</v>
      </c>
      <c r="F23" s="38"/>
      <c r="G23" s="38"/>
      <c r="H23" s="39"/>
      <c r="I23" s="39"/>
      <c r="J23" s="42"/>
      <c r="K23" s="42"/>
      <c r="L23" s="33"/>
      <c r="M23" s="34"/>
      <c r="N23" s="36"/>
      <c r="O23" s="36"/>
      <c r="P23" s="36"/>
      <c r="Q23" s="36"/>
    </row>
    <row r="24" spans="1:17" ht="22.5" customHeight="1" x14ac:dyDescent="0.2">
      <c r="A24" s="45"/>
      <c r="B24" s="45" t="s">
        <v>44</v>
      </c>
      <c r="C24" s="45"/>
      <c r="D24" s="45"/>
      <c r="E24" s="46" t="s">
        <v>55</v>
      </c>
      <c r="F24" s="38"/>
      <c r="G24" s="38"/>
      <c r="H24" s="39"/>
      <c r="I24" s="39"/>
      <c r="J24" s="42"/>
      <c r="K24" s="42"/>
      <c r="L24" s="33"/>
      <c r="M24" s="34"/>
      <c r="N24" s="36"/>
      <c r="O24" s="36"/>
      <c r="P24" s="36"/>
      <c r="Q24" s="36"/>
    </row>
    <row r="25" spans="1:17" ht="22.5" customHeight="1" x14ac:dyDescent="0.2">
      <c r="A25" s="45"/>
      <c r="B25" s="45" t="s">
        <v>45</v>
      </c>
      <c r="C25" s="45"/>
      <c r="D25" s="45"/>
      <c r="E25" s="46" t="s">
        <v>56</v>
      </c>
      <c r="F25" s="38"/>
      <c r="G25" s="38"/>
      <c r="H25" s="39"/>
      <c r="I25" s="39"/>
      <c r="J25" s="42"/>
      <c r="K25" s="42"/>
      <c r="L25" s="33"/>
      <c r="M25" s="34"/>
      <c r="N25" s="36"/>
      <c r="O25" s="36"/>
      <c r="P25" s="36"/>
      <c r="Q25" s="36"/>
    </row>
    <row r="26" spans="1:17" ht="22.5" customHeight="1" x14ac:dyDescent="0.2">
      <c r="A26" s="45"/>
      <c r="B26" s="45" t="s">
        <v>46</v>
      </c>
      <c r="C26" s="45"/>
      <c r="D26" s="45"/>
      <c r="E26" s="46" t="s">
        <v>57</v>
      </c>
      <c r="F26" s="38"/>
      <c r="G26" s="38"/>
      <c r="H26" s="39"/>
      <c r="I26" s="39"/>
      <c r="J26" s="42"/>
      <c r="K26" s="42"/>
      <c r="L26" s="33"/>
      <c r="M26" s="34"/>
      <c r="N26" s="36"/>
      <c r="O26" s="36"/>
      <c r="P26" s="36"/>
      <c r="Q26" s="36"/>
    </row>
    <row r="27" spans="1:17" ht="22.5" customHeight="1" x14ac:dyDescent="0.2">
      <c r="A27" s="45"/>
      <c r="B27" s="45" t="s">
        <v>47</v>
      </c>
      <c r="C27" s="45"/>
      <c r="D27" s="45"/>
      <c r="E27" s="46" t="s">
        <v>58</v>
      </c>
      <c r="F27" s="38"/>
      <c r="G27" s="38"/>
      <c r="H27" s="39"/>
      <c r="I27" s="39"/>
      <c r="J27" s="42"/>
      <c r="K27" s="42"/>
      <c r="L27" s="33"/>
      <c r="M27" s="34"/>
      <c r="N27" s="36"/>
      <c r="O27" s="36"/>
      <c r="P27" s="36"/>
      <c r="Q27" s="36"/>
    </row>
    <row r="28" spans="1:17" ht="22.5" customHeight="1" x14ac:dyDescent="0.2">
      <c r="A28" s="45"/>
      <c r="B28" s="45" t="s">
        <v>48</v>
      </c>
      <c r="C28" s="45"/>
      <c r="D28" s="45"/>
      <c r="E28" s="46" t="s">
        <v>59</v>
      </c>
      <c r="F28" s="38"/>
      <c r="G28" s="38"/>
      <c r="H28" s="39"/>
      <c r="I28" s="39"/>
      <c r="J28" s="42"/>
      <c r="K28" s="42"/>
      <c r="L28" s="33"/>
      <c r="M28" s="34"/>
      <c r="N28" s="36"/>
      <c r="O28" s="36"/>
      <c r="P28" s="36"/>
      <c r="Q28" s="36"/>
    </row>
    <row r="51" ht="27.75" hidden="1" customHeight="1" x14ac:dyDescent="0.2"/>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2"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
  <sheetViews>
    <sheetView topLeftCell="A141" zoomScale="80" zoomScaleNormal="80" zoomScaleSheetLayoutView="100" workbookViewId="0">
      <selection activeCell="A56" sqref="A56"/>
    </sheetView>
  </sheetViews>
  <sheetFormatPr defaultColWidth="9.140625" defaultRowHeight="27.75" customHeight="1" x14ac:dyDescent="0.2"/>
  <cols>
    <col min="1" max="1" width="63.42578125" style="2" customWidth="1"/>
    <col min="2" max="2" width="27.5703125" style="3" bestFit="1" customWidth="1"/>
    <col min="3" max="3" width="6.85546875" style="2" customWidth="1"/>
    <col min="4" max="5" width="17.5703125" style="3" customWidth="1"/>
    <col min="6" max="16384" width="9.140625" style="2"/>
  </cols>
  <sheetData>
    <row r="1" spans="1:5" ht="27.75" customHeight="1" x14ac:dyDescent="0.2">
      <c r="A1" s="14" t="s">
        <v>30</v>
      </c>
      <c r="B1" s="286"/>
      <c r="C1" s="286"/>
      <c r="D1" s="172"/>
      <c r="E1" s="172"/>
    </row>
    <row r="2" spans="1:5" ht="35.1" customHeight="1" x14ac:dyDescent="0.2">
      <c r="A2" s="255" t="str">
        <f>Overview!B4&amp; " - Effective from "&amp;Overview!D4&amp;" - "&amp;Overview!E4&amp;" Supplier of Last Resort and Eligible Bad Debt Pass-Through Costs"</f>
        <v>National Grid Electricity Distribution (South Wales) plc  - Effective from 1 April 2026 - Final Supplier of Last Resort and Eligible Bad Debt Pass-Through Costs</v>
      </c>
      <c r="B2" s="256"/>
      <c r="C2" s="256"/>
      <c r="D2" s="256"/>
      <c r="E2" s="257"/>
    </row>
    <row r="3" spans="1:5" s="76" customFormat="1" ht="21" customHeight="1" x14ac:dyDescent="0.2">
      <c r="A3" s="83"/>
      <c r="B3" s="83"/>
      <c r="C3" s="83"/>
      <c r="D3" s="83"/>
      <c r="E3" s="83"/>
    </row>
    <row r="4" spans="1:5" ht="78.75" customHeight="1" x14ac:dyDescent="0.2">
      <c r="A4" s="29" t="s">
        <v>174</v>
      </c>
      <c r="B4" s="15" t="s">
        <v>874</v>
      </c>
      <c r="C4" s="15" t="s">
        <v>34</v>
      </c>
      <c r="D4" s="15" t="s">
        <v>517</v>
      </c>
      <c r="E4" s="15" t="s">
        <v>518</v>
      </c>
    </row>
    <row r="5" spans="1:5" ht="30" x14ac:dyDescent="0.2">
      <c r="A5" s="17" t="s">
        <v>707</v>
      </c>
      <c r="B5" s="43" t="str">
        <f>IFERROR(INDEX('Annex 1 LV, HV and UMS charges'!$B$12:$B$45,MATCH($A5,'Annex 1 LV, HV and UMS charges'!$A$12:$A$310,0)),INDEX('Annex 4 LDNO charges'!$B$14:$B$203,MATCH($A5,'Annex 4 LDNO charges'!$A$14:$A$203,0)))</f>
        <v>100,105,800,860,101,106,801,861,116,D01</v>
      </c>
      <c r="C5" s="180" t="s">
        <v>640</v>
      </c>
      <c r="D5" s="181">
        <v>0</v>
      </c>
      <c r="E5" s="181">
        <v>0</v>
      </c>
    </row>
    <row r="6" spans="1:5" ht="30" x14ac:dyDescent="0.2">
      <c r="A6" s="17" t="s">
        <v>654</v>
      </c>
      <c r="B6" s="43" t="str">
        <f>IFERROR(INDEX('Annex 1 LV, HV and UMS charges'!$B$12:$B$45,MATCH($A6,'Annex 1 LV, HV and UMS charges'!$A$12:$A$310,0)),INDEX('Annex 4 LDNO charges'!$B$14:$B$203,MATCH($A6,'Annex 4 LDNO charges'!$A$14:$A$203,0)))</f>
        <v>N10,N20,N30,M10,B10,X10,X20, X30,Y10,Z10</v>
      </c>
      <c r="C6" s="166" t="s">
        <v>639</v>
      </c>
      <c r="D6" s="182"/>
      <c r="E6" s="181">
        <v>0</v>
      </c>
    </row>
    <row r="7" spans="1:5" ht="45" x14ac:dyDescent="0.2">
      <c r="A7" s="17" t="s">
        <v>655</v>
      </c>
      <c r="B7" s="43" t="str">
        <f>IFERROR(INDEX('Annex 1 LV, HV and UMS charges'!$B$12:$B$45,MATCH($A7,'Annex 1 LV, HV and UMS charges'!$A$12:$A$310,0)),INDEX('Annex 4 LDNO charges'!$B$14:$B$203,MATCH($A7,'Annex 4 LDNO charges'!$A$14:$A$203,0)))</f>
        <v>1,2,3,117,200,201,810,811,862,863,X11,X21,X31, Y11,Z11</v>
      </c>
      <c r="C7" s="166" t="s">
        <v>639</v>
      </c>
      <c r="D7" s="182"/>
      <c r="E7" s="181">
        <v>0</v>
      </c>
    </row>
    <row r="8" spans="1:5" ht="30" x14ac:dyDescent="0.2">
      <c r="A8" s="17" t="s">
        <v>656</v>
      </c>
      <c r="B8" s="43" t="str">
        <f>IFERROR(INDEX('Annex 1 LV, HV and UMS charges'!$B$12:$B$45,MATCH($A8,'Annex 1 LV, HV and UMS charges'!$A$12:$A$310,0)),INDEX('Annex 4 LDNO charges'!$B$14:$B$203,MATCH($A8,'Annex 4 LDNO charges'!$A$14:$A$203,0)))</f>
        <v>N12,N22,N32,M12,B12,X12,X22, X32,Y12,Z12</v>
      </c>
      <c r="C8" s="166" t="s">
        <v>639</v>
      </c>
      <c r="D8" s="182"/>
      <c r="E8" s="181">
        <v>0</v>
      </c>
    </row>
    <row r="9" spans="1:5" ht="30" x14ac:dyDescent="0.2">
      <c r="A9" s="17" t="s">
        <v>657</v>
      </c>
      <c r="B9" s="43" t="str">
        <f>IFERROR(INDEX('Annex 1 LV, HV and UMS charges'!$B$12:$B$45,MATCH($A9,'Annex 1 LV, HV and UMS charges'!$A$12:$A$310,0)),INDEX('Annex 4 LDNO charges'!$B$14:$B$203,MATCH($A9,'Annex 4 LDNO charges'!$A$14:$A$203,0)))</f>
        <v>N13,N23,N33,M13,B13,X13,X23, X33,Y13,Z13</v>
      </c>
      <c r="C9" s="166" t="s">
        <v>639</v>
      </c>
      <c r="D9" s="182"/>
      <c r="E9" s="181">
        <v>0</v>
      </c>
    </row>
    <row r="10" spans="1:5" ht="30" x14ac:dyDescent="0.2">
      <c r="A10" s="17" t="s">
        <v>658</v>
      </c>
      <c r="B10" s="43" t="str">
        <f>IFERROR(INDEX('Annex 1 LV, HV and UMS charges'!$B$12:$B$45,MATCH($A10,'Annex 1 LV, HV and UMS charges'!$A$12:$A$310,0)),INDEX('Annex 4 LDNO charges'!$B$14:$B$203,MATCH($A10,'Annex 4 LDNO charges'!$A$14:$A$203,0)))</f>
        <v>N14,N24,N34,M14,B14,X14,X24, X34,Y14,Z14</v>
      </c>
      <c r="C10" s="166" t="s">
        <v>639</v>
      </c>
      <c r="D10" s="182"/>
      <c r="E10" s="181">
        <v>0</v>
      </c>
    </row>
    <row r="11" spans="1:5" ht="27" customHeight="1" x14ac:dyDescent="0.2">
      <c r="A11" s="167" t="s">
        <v>522</v>
      </c>
      <c r="B11" s="43" t="str">
        <f>IFERROR(INDEX('Annex 1 LV, HV and UMS charges'!$B$12:$B$45,MATCH($A11,'Annex 1 LV, HV and UMS charges'!$A$12:$A$310,0)),INDEX('Annex 4 LDNO charges'!$B$14:$B$203,MATCH($A11,'Annex 4 LDNO charges'!$A$14:$A$203,0)))</f>
        <v>L00, LST</v>
      </c>
      <c r="C11" s="166">
        <v>0</v>
      </c>
      <c r="D11" s="182"/>
      <c r="E11" s="181">
        <v>0</v>
      </c>
    </row>
    <row r="12" spans="1:5" ht="27" customHeight="1" x14ac:dyDescent="0.2">
      <c r="A12" s="167" t="s">
        <v>523</v>
      </c>
      <c r="B12" s="43">
        <f>IFERROR(INDEX('Annex 1 LV, HV and UMS charges'!$B$12:$B$45,MATCH($A12,'Annex 1 LV, HV and UMS charges'!$A$12:$A$310,0)),INDEX('Annex 4 LDNO charges'!$B$14:$B$203,MATCH($A12,'Annex 4 LDNO charges'!$A$14:$A$203,0)))</f>
        <v>300</v>
      </c>
      <c r="C12" s="166">
        <v>0</v>
      </c>
      <c r="D12" s="182"/>
      <c r="E12" s="181">
        <v>0</v>
      </c>
    </row>
    <row r="13" spans="1:5" ht="27" customHeight="1" x14ac:dyDescent="0.2">
      <c r="A13" s="167" t="s">
        <v>524</v>
      </c>
      <c r="B13" s="43" t="str">
        <f>IFERROR(INDEX('Annex 1 LV, HV and UMS charges'!$B$12:$B$45,MATCH($A13,'Annex 1 LV, HV and UMS charges'!$A$12:$A$310,0)),INDEX('Annex 4 LDNO charges'!$B$14:$B$203,MATCH($A13,'Annex 4 LDNO charges'!$A$14:$A$203,0)))</f>
        <v>L02</v>
      </c>
      <c r="C13" s="166">
        <v>0</v>
      </c>
      <c r="D13" s="182"/>
      <c r="E13" s="181">
        <v>0</v>
      </c>
    </row>
    <row r="14" spans="1:5" ht="27.75" customHeight="1" x14ac:dyDescent="0.2">
      <c r="A14" s="167" t="s">
        <v>525</v>
      </c>
      <c r="B14" s="43" t="str">
        <f>IFERROR(INDEX('Annex 1 LV, HV and UMS charges'!$B$12:$B$45,MATCH($A14,'Annex 1 LV, HV and UMS charges'!$A$12:$A$310,0)),INDEX('Annex 4 LDNO charges'!$B$14:$B$203,MATCH($A14,'Annex 4 LDNO charges'!$A$14:$A$203,0)))</f>
        <v>L03</v>
      </c>
      <c r="C14" s="166">
        <v>0</v>
      </c>
      <c r="D14" s="182"/>
      <c r="E14" s="181">
        <v>0</v>
      </c>
    </row>
    <row r="15" spans="1:5" ht="27.75" customHeight="1" x14ac:dyDescent="0.2">
      <c r="A15" s="170" t="s">
        <v>526</v>
      </c>
      <c r="B15" s="43" t="str">
        <f>IFERROR(INDEX('Annex 1 LV, HV and UMS charges'!$B$12:$B$45,MATCH($A15,'Annex 1 LV, HV and UMS charges'!$A$12:$A$310,0)),INDEX('Annex 4 LDNO charges'!$B$14:$B$203,MATCH($A15,'Annex 4 LDNO charges'!$A$14:$A$203,0)))</f>
        <v>L04</v>
      </c>
      <c r="C15" s="166">
        <v>0</v>
      </c>
      <c r="D15" s="182"/>
      <c r="E15" s="181">
        <v>0</v>
      </c>
    </row>
    <row r="16" spans="1:5" ht="27.75" customHeight="1" x14ac:dyDescent="0.2">
      <c r="A16" s="170" t="s">
        <v>527</v>
      </c>
      <c r="B16" s="43" t="str">
        <f>IFERROR(INDEX('Annex 1 LV, HV and UMS charges'!$B$12:$B$45,MATCH($A16,'Annex 1 LV, HV and UMS charges'!$A$12:$A$310,0)),INDEX('Annex 4 LDNO charges'!$B$14:$B$203,MATCH($A16,'Annex 4 LDNO charges'!$A$14:$A$203,0)))</f>
        <v>S00, SST</v>
      </c>
      <c r="C16" s="166">
        <v>0</v>
      </c>
      <c r="D16" s="182"/>
      <c r="E16" s="181">
        <v>0</v>
      </c>
    </row>
    <row r="17" spans="1:5" ht="27.75" customHeight="1" x14ac:dyDescent="0.2">
      <c r="A17" s="170" t="s">
        <v>528</v>
      </c>
      <c r="B17" s="43">
        <f>IFERROR(INDEX('Annex 1 LV, HV and UMS charges'!$B$12:$B$45,MATCH($A17,'Annex 1 LV, HV and UMS charges'!$A$12:$A$310,0)),INDEX('Annex 4 LDNO charges'!$B$14:$B$203,MATCH($A17,'Annex 4 LDNO charges'!$A$14:$A$203,0)))</f>
        <v>344</v>
      </c>
      <c r="C17" s="166">
        <v>0</v>
      </c>
      <c r="D17" s="182"/>
      <c r="E17" s="181">
        <v>0</v>
      </c>
    </row>
    <row r="18" spans="1:5" ht="27.75" customHeight="1" x14ac:dyDescent="0.2">
      <c r="A18" s="170" t="s">
        <v>529</v>
      </c>
      <c r="B18" s="43" t="str">
        <f>IFERROR(INDEX('Annex 1 LV, HV and UMS charges'!$B$12:$B$45,MATCH($A18,'Annex 1 LV, HV and UMS charges'!$A$12:$A$310,0)),INDEX('Annex 4 LDNO charges'!$B$14:$B$203,MATCH($A18,'Annex 4 LDNO charges'!$A$14:$A$203,0)))</f>
        <v>S02</v>
      </c>
      <c r="C18" s="166">
        <v>0</v>
      </c>
      <c r="D18" s="182"/>
      <c r="E18" s="181">
        <v>0</v>
      </c>
    </row>
    <row r="19" spans="1:5" ht="27.75" customHeight="1" x14ac:dyDescent="0.2">
      <c r="A19" s="170" t="s">
        <v>530</v>
      </c>
      <c r="B19" s="43" t="str">
        <f>IFERROR(INDEX('Annex 1 LV, HV and UMS charges'!$B$12:$B$45,MATCH($A19,'Annex 1 LV, HV and UMS charges'!$A$12:$A$310,0)),INDEX('Annex 4 LDNO charges'!$B$14:$B$203,MATCH($A19,'Annex 4 LDNO charges'!$A$14:$A$203,0)))</f>
        <v>S03</v>
      </c>
      <c r="C19" s="166">
        <v>0</v>
      </c>
      <c r="D19" s="182"/>
      <c r="E19" s="181">
        <v>0</v>
      </c>
    </row>
    <row r="20" spans="1:5" ht="27.75" customHeight="1" x14ac:dyDescent="0.2">
      <c r="A20" s="170" t="s">
        <v>531</v>
      </c>
      <c r="B20" s="43" t="str">
        <f>IFERROR(INDEX('Annex 1 LV, HV and UMS charges'!$B$12:$B$45,MATCH($A20,'Annex 1 LV, HV and UMS charges'!$A$12:$A$310,0)),INDEX('Annex 4 LDNO charges'!$B$14:$B$203,MATCH($A20,'Annex 4 LDNO charges'!$A$14:$A$203,0)))</f>
        <v>S04</v>
      </c>
      <c r="C20" s="166">
        <v>0</v>
      </c>
      <c r="D20" s="182"/>
      <c r="E20" s="181">
        <v>0</v>
      </c>
    </row>
    <row r="21" spans="1:5" ht="27.75" customHeight="1" x14ac:dyDescent="0.2">
      <c r="A21" s="170" t="s">
        <v>532</v>
      </c>
      <c r="B21" s="43" t="str">
        <f>IFERROR(INDEX('Annex 1 LV, HV and UMS charges'!$B$12:$B$45,MATCH($A21,'Annex 1 LV, HV and UMS charges'!$A$12:$A$310,0)),INDEX('Annex 4 LDNO charges'!$B$14:$B$203,MATCH($A21,'Annex 4 LDNO charges'!$A$14:$A$203,0)))</f>
        <v>H00, HST</v>
      </c>
      <c r="C21" s="166">
        <v>0</v>
      </c>
      <c r="D21" s="182"/>
      <c r="E21" s="181">
        <v>0</v>
      </c>
    </row>
    <row r="22" spans="1:5" ht="27.75" customHeight="1" x14ac:dyDescent="0.2">
      <c r="A22" s="170" t="s">
        <v>533</v>
      </c>
      <c r="B22" s="43">
        <f>IFERROR(INDEX('Annex 1 LV, HV and UMS charges'!$B$12:$B$45,MATCH($A22,'Annex 1 LV, HV and UMS charges'!$A$12:$A$310,0)),INDEX('Annex 4 LDNO charges'!$B$14:$B$203,MATCH($A22,'Annex 4 LDNO charges'!$A$14:$A$203,0)))</f>
        <v>400</v>
      </c>
      <c r="C22" s="166">
        <v>0</v>
      </c>
      <c r="D22" s="182"/>
      <c r="E22" s="181">
        <v>0</v>
      </c>
    </row>
    <row r="23" spans="1:5" ht="27.75" customHeight="1" x14ac:dyDescent="0.2">
      <c r="A23" s="167" t="s">
        <v>534</v>
      </c>
      <c r="B23" s="43" t="str">
        <f>IFERROR(INDEX('Annex 1 LV, HV and UMS charges'!$B$12:$B$45,MATCH($A23,'Annex 1 LV, HV and UMS charges'!$A$12:$A$310,0)),INDEX('Annex 4 LDNO charges'!$B$14:$B$203,MATCH($A23,'Annex 4 LDNO charges'!$A$14:$A$203,0)))</f>
        <v>H02</v>
      </c>
      <c r="C23" s="166">
        <v>0</v>
      </c>
      <c r="D23" s="182"/>
      <c r="E23" s="181">
        <v>0</v>
      </c>
    </row>
    <row r="24" spans="1:5" ht="27.75" customHeight="1" x14ac:dyDescent="0.2">
      <c r="A24" s="167" t="s">
        <v>535</v>
      </c>
      <c r="B24" s="43" t="str">
        <f>IFERROR(INDEX('Annex 1 LV, HV and UMS charges'!$B$12:$B$45,MATCH($A24,'Annex 1 LV, HV and UMS charges'!$A$12:$A$310,0)),INDEX('Annex 4 LDNO charges'!$B$14:$B$203,MATCH($A24,'Annex 4 LDNO charges'!$A$14:$A$203,0)))</f>
        <v>H03</v>
      </c>
      <c r="C24" s="166">
        <v>0</v>
      </c>
      <c r="D24" s="182"/>
      <c r="E24" s="181">
        <v>0</v>
      </c>
    </row>
    <row r="25" spans="1:5" ht="27.75" customHeight="1" x14ac:dyDescent="0.2">
      <c r="A25" s="167" t="s">
        <v>536</v>
      </c>
      <c r="B25" s="43" t="str">
        <f>IFERROR(INDEX('Annex 1 LV, HV and UMS charges'!$B$12:$B$45,MATCH($A25,'Annex 1 LV, HV and UMS charges'!$A$12:$A$310,0)),INDEX('Annex 4 LDNO charges'!$B$14:$B$203,MATCH($A25,'Annex 4 LDNO charges'!$A$14:$A$203,0)))</f>
        <v>H04</v>
      </c>
      <c r="C25" s="166">
        <v>0</v>
      </c>
      <c r="D25" s="182"/>
      <c r="E25" s="181">
        <v>0</v>
      </c>
    </row>
    <row r="26" spans="1:5" ht="27.75" customHeight="1" x14ac:dyDescent="0.2">
      <c r="A26" s="167" t="s">
        <v>659</v>
      </c>
      <c r="B26" s="43">
        <f>IFERROR(INDEX('Annex 1 LV, HV and UMS charges'!$B$12:$B$45,MATCH($A26,'Annex 1 LV, HV and UMS charges'!$A$12:$A$310,0)),INDEX('Annex 4 LDNO charges'!$B$14:$B$203,MATCH($A26,'Annex 4 LDNO charges'!$A$14:$A$203,0)))</f>
        <v>0</v>
      </c>
      <c r="C26" s="180" t="s">
        <v>640</v>
      </c>
      <c r="D26" s="181">
        <v>0</v>
      </c>
      <c r="E26" s="181">
        <v>0</v>
      </c>
    </row>
    <row r="27" spans="1:5" ht="27.75" customHeight="1" x14ac:dyDescent="0.2">
      <c r="A27" s="167" t="s">
        <v>660</v>
      </c>
      <c r="B27" s="43">
        <f>IFERROR(INDEX('Annex 1 LV, HV and UMS charges'!$B$12:$B$45,MATCH($A27,'Annex 1 LV, HV and UMS charges'!$A$12:$A$310,0)),INDEX('Annex 4 LDNO charges'!$B$14:$B$203,MATCH($A27,'Annex 4 LDNO charges'!$A$14:$A$203,0)))</f>
        <v>0</v>
      </c>
      <c r="C27" s="166" t="s">
        <v>639</v>
      </c>
      <c r="D27" s="182"/>
      <c r="E27" s="181">
        <v>0</v>
      </c>
    </row>
    <row r="28" spans="1:5" ht="27.75" customHeight="1" x14ac:dyDescent="0.2">
      <c r="A28" s="167" t="s">
        <v>661</v>
      </c>
      <c r="B28" s="43">
        <f>IFERROR(INDEX('Annex 1 LV, HV and UMS charges'!$B$12:$B$45,MATCH($A28,'Annex 1 LV, HV and UMS charges'!$A$12:$A$310,0)),INDEX('Annex 4 LDNO charges'!$B$14:$B$203,MATCH($A28,'Annex 4 LDNO charges'!$A$14:$A$203,0)))</f>
        <v>0</v>
      </c>
      <c r="C28" s="166" t="s">
        <v>639</v>
      </c>
      <c r="D28" s="182"/>
      <c r="E28" s="181">
        <v>0</v>
      </c>
    </row>
    <row r="29" spans="1:5" ht="27.75" customHeight="1" x14ac:dyDescent="0.2">
      <c r="A29" s="167" t="s">
        <v>662</v>
      </c>
      <c r="B29" s="43">
        <f>IFERROR(INDEX('Annex 1 LV, HV and UMS charges'!$B$12:$B$45,MATCH($A29,'Annex 1 LV, HV and UMS charges'!$A$12:$A$310,0)),INDEX('Annex 4 LDNO charges'!$B$14:$B$203,MATCH($A29,'Annex 4 LDNO charges'!$A$14:$A$203,0)))</f>
        <v>0</v>
      </c>
      <c r="C29" s="166" t="s">
        <v>639</v>
      </c>
      <c r="D29" s="182"/>
      <c r="E29" s="181">
        <v>0</v>
      </c>
    </row>
    <row r="30" spans="1:5" ht="27.75" customHeight="1" x14ac:dyDescent="0.2">
      <c r="A30" s="167" t="s">
        <v>663</v>
      </c>
      <c r="B30" s="43">
        <f>IFERROR(INDEX('Annex 1 LV, HV and UMS charges'!$B$12:$B$45,MATCH($A30,'Annex 1 LV, HV and UMS charges'!$A$12:$A$310,0)),INDEX('Annex 4 LDNO charges'!$B$14:$B$203,MATCH($A30,'Annex 4 LDNO charges'!$A$14:$A$203,0)))</f>
        <v>0</v>
      </c>
      <c r="C30" s="166" t="s">
        <v>639</v>
      </c>
      <c r="D30" s="182"/>
      <c r="E30" s="181">
        <v>0</v>
      </c>
    </row>
    <row r="31" spans="1:5" ht="27.75" customHeight="1" x14ac:dyDescent="0.2">
      <c r="A31" s="167" t="s">
        <v>664</v>
      </c>
      <c r="B31" s="43">
        <f>IFERROR(INDEX('Annex 1 LV, HV and UMS charges'!$B$12:$B$45,MATCH($A31,'Annex 1 LV, HV and UMS charges'!$A$12:$A$310,0)),INDEX('Annex 4 LDNO charges'!$B$14:$B$203,MATCH($A31,'Annex 4 LDNO charges'!$A$14:$A$203,0)))</f>
        <v>0</v>
      </c>
      <c r="C31" s="166" t="s">
        <v>639</v>
      </c>
      <c r="D31" s="182"/>
      <c r="E31" s="181">
        <v>0</v>
      </c>
    </row>
    <row r="32" spans="1:5" ht="27.75" customHeight="1" x14ac:dyDescent="0.2">
      <c r="A32" s="167" t="s">
        <v>537</v>
      </c>
      <c r="B32" s="43">
        <f>IFERROR(INDEX('Annex 1 LV, HV and UMS charges'!$B$12:$B$45,MATCH($A32,'Annex 1 LV, HV and UMS charges'!$A$12:$A$310,0)),INDEX('Annex 4 LDNO charges'!$B$14:$B$203,MATCH($A32,'Annex 4 LDNO charges'!$A$14:$A$203,0)))</f>
        <v>0</v>
      </c>
      <c r="C32" s="166">
        <v>0</v>
      </c>
      <c r="D32" s="182"/>
      <c r="E32" s="181">
        <v>0</v>
      </c>
    </row>
    <row r="33" spans="1:5" ht="27.75" customHeight="1" x14ac:dyDescent="0.2">
      <c r="A33" s="167" t="s">
        <v>538</v>
      </c>
      <c r="B33" s="43">
        <f>IFERROR(INDEX('Annex 1 LV, HV and UMS charges'!$B$12:$B$45,MATCH($A33,'Annex 1 LV, HV and UMS charges'!$A$12:$A$310,0)),INDEX('Annex 4 LDNO charges'!$B$14:$B$203,MATCH($A33,'Annex 4 LDNO charges'!$A$14:$A$203,0)))</f>
        <v>0</v>
      </c>
      <c r="C33" s="166">
        <v>0</v>
      </c>
      <c r="D33" s="182"/>
      <c r="E33" s="181">
        <v>0</v>
      </c>
    </row>
    <row r="34" spans="1:5" ht="27.75" customHeight="1" x14ac:dyDescent="0.2">
      <c r="A34" s="167" t="s">
        <v>539</v>
      </c>
      <c r="B34" s="43">
        <f>IFERROR(INDEX('Annex 1 LV, HV and UMS charges'!$B$12:$B$45,MATCH($A34,'Annex 1 LV, HV and UMS charges'!$A$12:$A$310,0)),INDEX('Annex 4 LDNO charges'!$B$14:$B$203,MATCH($A34,'Annex 4 LDNO charges'!$A$14:$A$203,0)))</f>
        <v>0</v>
      </c>
      <c r="C34" s="166">
        <v>0</v>
      </c>
      <c r="D34" s="182"/>
      <c r="E34" s="181">
        <v>0</v>
      </c>
    </row>
    <row r="35" spans="1:5" ht="27.75" customHeight="1" x14ac:dyDescent="0.2">
      <c r="A35" s="167" t="s">
        <v>540</v>
      </c>
      <c r="B35" s="43">
        <f>IFERROR(INDEX('Annex 1 LV, HV and UMS charges'!$B$12:$B$45,MATCH($A35,'Annex 1 LV, HV and UMS charges'!$A$12:$A$310,0)),INDEX('Annex 4 LDNO charges'!$B$14:$B$203,MATCH($A35,'Annex 4 LDNO charges'!$A$14:$A$203,0)))</f>
        <v>0</v>
      </c>
      <c r="C35" s="166">
        <v>0</v>
      </c>
      <c r="D35" s="182"/>
      <c r="E35" s="181">
        <v>0</v>
      </c>
    </row>
    <row r="36" spans="1:5" ht="27.75" customHeight="1" x14ac:dyDescent="0.2">
      <c r="A36" s="167" t="s">
        <v>541</v>
      </c>
      <c r="B36" s="43">
        <f>IFERROR(INDEX('Annex 1 LV, HV and UMS charges'!$B$12:$B$45,MATCH($A36,'Annex 1 LV, HV and UMS charges'!$A$12:$A$310,0)),INDEX('Annex 4 LDNO charges'!$B$14:$B$203,MATCH($A36,'Annex 4 LDNO charges'!$A$14:$A$203,0)))</f>
        <v>0</v>
      </c>
      <c r="C36" s="166">
        <v>0</v>
      </c>
      <c r="D36" s="182"/>
      <c r="E36" s="181">
        <v>0</v>
      </c>
    </row>
    <row r="37" spans="1:5" ht="27.75" customHeight="1" x14ac:dyDescent="0.2">
      <c r="A37" s="170" t="s">
        <v>665</v>
      </c>
      <c r="B37" s="43">
        <f>IFERROR(INDEX('Annex 1 LV, HV and UMS charges'!$B$12:$B$45,MATCH($A37,'Annex 1 LV, HV and UMS charges'!$A$12:$A$310,0)),INDEX('Annex 4 LDNO charges'!$B$14:$B$203,MATCH($A37,'Annex 4 LDNO charges'!$A$14:$A$203,0)))</f>
        <v>0</v>
      </c>
      <c r="C37" s="180" t="s">
        <v>640</v>
      </c>
      <c r="D37" s="181">
        <v>0</v>
      </c>
      <c r="E37" s="181">
        <v>0</v>
      </c>
    </row>
    <row r="38" spans="1:5" ht="27.75" customHeight="1" x14ac:dyDescent="0.2">
      <c r="A38" s="167" t="s">
        <v>666</v>
      </c>
      <c r="B38" s="43">
        <f>IFERROR(INDEX('Annex 1 LV, HV and UMS charges'!$B$12:$B$45,MATCH($A38,'Annex 1 LV, HV and UMS charges'!$A$12:$A$310,0)),INDEX('Annex 4 LDNO charges'!$B$14:$B$203,MATCH($A38,'Annex 4 LDNO charges'!$A$14:$A$203,0)))</f>
        <v>0</v>
      </c>
      <c r="C38" s="166" t="s">
        <v>639</v>
      </c>
      <c r="D38" s="182"/>
      <c r="E38" s="181">
        <v>0</v>
      </c>
    </row>
    <row r="39" spans="1:5" ht="27.75" customHeight="1" x14ac:dyDescent="0.2">
      <c r="A39" s="167" t="s">
        <v>667</v>
      </c>
      <c r="B39" s="43">
        <f>IFERROR(INDEX('Annex 1 LV, HV and UMS charges'!$B$12:$B$45,MATCH($A39,'Annex 1 LV, HV and UMS charges'!$A$12:$A$310,0)),INDEX('Annex 4 LDNO charges'!$B$14:$B$203,MATCH($A39,'Annex 4 LDNO charges'!$A$14:$A$203,0)))</f>
        <v>0</v>
      </c>
      <c r="C39" s="166" t="s">
        <v>639</v>
      </c>
      <c r="D39" s="182"/>
      <c r="E39" s="181">
        <v>0</v>
      </c>
    </row>
    <row r="40" spans="1:5" ht="27.75" customHeight="1" x14ac:dyDescent="0.2">
      <c r="A40" s="167" t="s">
        <v>668</v>
      </c>
      <c r="B40" s="43">
        <f>IFERROR(INDEX('Annex 1 LV, HV and UMS charges'!$B$12:$B$45,MATCH($A40,'Annex 1 LV, HV and UMS charges'!$A$12:$A$310,0)),INDEX('Annex 4 LDNO charges'!$B$14:$B$203,MATCH($A40,'Annex 4 LDNO charges'!$A$14:$A$203,0)))</f>
        <v>0</v>
      </c>
      <c r="C40" s="166" t="s">
        <v>639</v>
      </c>
      <c r="D40" s="182"/>
      <c r="E40" s="181">
        <v>0</v>
      </c>
    </row>
    <row r="41" spans="1:5" ht="27.75" customHeight="1" x14ac:dyDescent="0.2">
      <c r="A41" s="167" t="s">
        <v>669</v>
      </c>
      <c r="B41" s="43">
        <f>IFERROR(INDEX('Annex 1 LV, HV and UMS charges'!$B$12:$B$45,MATCH($A41,'Annex 1 LV, HV and UMS charges'!$A$12:$A$310,0)),INDEX('Annex 4 LDNO charges'!$B$14:$B$203,MATCH($A41,'Annex 4 LDNO charges'!$A$14:$A$203,0)))</f>
        <v>0</v>
      </c>
      <c r="C41" s="166" t="s">
        <v>639</v>
      </c>
      <c r="D41" s="182"/>
      <c r="E41" s="181">
        <v>0</v>
      </c>
    </row>
    <row r="42" spans="1:5" ht="27.75" customHeight="1" x14ac:dyDescent="0.2">
      <c r="A42" s="167" t="s">
        <v>670</v>
      </c>
      <c r="B42" s="43">
        <f>IFERROR(INDEX('Annex 1 LV, HV and UMS charges'!$B$12:$B$45,MATCH($A42,'Annex 1 LV, HV and UMS charges'!$A$12:$A$310,0)),INDEX('Annex 4 LDNO charges'!$B$14:$B$203,MATCH($A42,'Annex 4 LDNO charges'!$A$14:$A$203,0)))</f>
        <v>0</v>
      </c>
      <c r="C42" s="166" t="s">
        <v>639</v>
      </c>
      <c r="D42" s="182"/>
      <c r="E42" s="181">
        <v>0</v>
      </c>
    </row>
    <row r="43" spans="1:5" ht="27.75" customHeight="1" x14ac:dyDescent="0.2">
      <c r="A43" s="167" t="s">
        <v>543</v>
      </c>
      <c r="B43" s="43">
        <f>IFERROR(INDEX('Annex 1 LV, HV and UMS charges'!$B$12:$B$45,MATCH($A43,'Annex 1 LV, HV and UMS charges'!$A$12:$A$310,0)),INDEX('Annex 4 LDNO charges'!$B$14:$B$203,MATCH($A43,'Annex 4 LDNO charges'!$A$14:$A$203,0)))</f>
        <v>0</v>
      </c>
      <c r="C43" s="166">
        <v>0</v>
      </c>
      <c r="D43" s="182"/>
      <c r="E43" s="181">
        <v>0</v>
      </c>
    </row>
    <row r="44" spans="1:5" ht="27.75" customHeight="1" x14ac:dyDescent="0.2">
      <c r="A44" s="167" t="s">
        <v>544</v>
      </c>
      <c r="B44" s="43">
        <f>IFERROR(INDEX('Annex 1 LV, HV and UMS charges'!$B$12:$B$45,MATCH($A44,'Annex 1 LV, HV and UMS charges'!$A$12:$A$310,0)),INDEX('Annex 4 LDNO charges'!$B$14:$B$203,MATCH($A44,'Annex 4 LDNO charges'!$A$14:$A$203,0)))</f>
        <v>0</v>
      </c>
      <c r="C44" s="166">
        <v>0</v>
      </c>
      <c r="D44" s="182"/>
      <c r="E44" s="181">
        <v>0</v>
      </c>
    </row>
    <row r="45" spans="1:5" ht="27.75" customHeight="1" x14ac:dyDescent="0.2">
      <c r="A45" s="167" t="s">
        <v>545</v>
      </c>
      <c r="B45" s="43">
        <f>IFERROR(INDEX('Annex 1 LV, HV and UMS charges'!$B$12:$B$45,MATCH($A45,'Annex 1 LV, HV and UMS charges'!$A$12:$A$310,0)),INDEX('Annex 4 LDNO charges'!$B$14:$B$203,MATCH($A45,'Annex 4 LDNO charges'!$A$14:$A$203,0)))</f>
        <v>0</v>
      </c>
      <c r="C45" s="166">
        <v>0</v>
      </c>
      <c r="D45" s="182"/>
      <c r="E45" s="181">
        <v>0</v>
      </c>
    </row>
    <row r="46" spans="1:5" ht="27.75" customHeight="1" x14ac:dyDescent="0.2">
      <c r="A46" s="167" t="s">
        <v>546</v>
      </c>
      <c r="B46" s="43">
        <f>IFERROR(INDEX('Annex 1 LV, HV and UMS charges'!$B$12:$B$45,MATCH($A46,'Annex 1 LV, HV and UMS charges'!$A$12:$A$310,0)),INDEX('Annex 4 LDNO charges'!$B$14:$B$203,MATCH($A46,'Annex 4 LDNO charges'!$A$14:$A$203,0)))</f>
        <v>0</v>
      </c>
      <c r="C46" s="166">
        <v>0</v>
      </c>
      <c r="D46" s="182"/>
      <c r="E46" s="181">
        <v>0</v>
      </c>
    </row>
    <row r="47" spans="1:5" ht="27.75" customHeight="1" x14ac:dyDescent="0.2">
      <c r="A47" s="167" t="s">
        <v>547</v>
      </c>
      <c r="B47" s="43">
        <f>IFERROR(INDEX('Annex 1 LV, HV and UMS charges'!$B$12:$B$45,MATCH($A47,'Annex 1 LV, HV and UMS charges'!$A$12:$A$310,0)),INDEX('Annex 4 LDNO charges'!$B$14:$B$203,MATCH($A47,'Annex 4 LDNO charges'!$A$14:$A$203,0)))</f>
        <v>0</v>
      </c>
      <c r="C47" s="166">
        <v>0</v>
      </c>
      <c r="D47" s="182"/>
      <c r="E47" s="181">
        <v>0</v>
      </c>
    </row>
    <row r="48" spans="1:5" ht="27.75" customHeight="1" x14ac:dyDescent="0.2">
      <c r="A48" s="167" t="s">
        <v>548</v>
      </c>
      <c r="B48" s="43">
        <f>IFERROR(INDEX('Annex 1 LV, HV and UMS charges'!$B$12:$B$45,MATCH($A48,'Annex 1 LV, HV and UMS charges'!$A$12:$A$310,0)),INDEX('Annex 4 LDNO charges'!$B$14:$B$203,MATCH($A48,'Annex 4 LDNO charges'!$A$14:$A$203,0)))</f>
        <v>0</v>
      </c>
      <c r="C48" s="166">
        <v>0</v>
      </c>
      <c r="D48" s="182"/>
      <c r="E48" s="181">
        <v>0</v>
      </c>
    </row>
    <row r="49" spans="1:5" ht="27.75" customHeight="1" x14ac:dyDescent="0.2">
      <c r="A49" s="167" t="s">
        <v>549</v>
      </c>
      <c r="B49" s="43">
        <f>IFERROR(INDEX('Annex 1 LV, HV and UMS charges'!$B$12:$B$45,MATCH($A49,'Annex 1 LV, HV and UMS charges'!$A$12:$A$310,0)),INDEX('Annex 4 LDNO charges'!$B$14:$B$203,MATCH($A49,'Annex 4 LDNO charges'!$A$14:$A$203,0)))</f>
        <v>0</v>
      </c>
      <c r="C49" s="166">
        <v>0</v>
      </c>
      <c r="D49" s="182"/>
      <c r="E49" s="181">
        <v>0</v>
      </c>
    </row>
    <row r="50" spans="1:5" ht="27.75" customHeight="1" x14ac:dyDescent="0.2">
      <c r="A50" s="167" t="s">
        <v>550</v>
      </c>
      <c r="B50" s="43">
        <f>IFERROR(INDEX('Annex 1 LV, HV and UMS charges'!$B$12:$B$45,MATCH($A50,'Annex 1 LV, HV and UMS charges'!$A$12:$A$310,0)),INDEX('Annex 4 LDNO charges'!$B$14:$B$203,MATCH($A50,'Annex 4 LDNO charges'!$A$14:$A$203,0)))</f>
        <v>0</v>
      </c>
      <c r="C50" s="166">
        <v>0</v>
      </c>
      <c r="D50" s="182"/>
      <c r="E50" s="181">
        <v>0</v>
      </c>
    </row>
    <row r="51" spans="1:5" ht="27.75" hidden="1" customHeight="1" x14ac:dyDescent="0.2">
      <c r="A51" s="167" t="s">
        <v>551</v>
      </c>
      <c r="B51" s="43">
        <f>IFERROR(INDEX('Annex 1 LV, HV and UMS charges'!$B$12:$B$45,MATCH($A51,'Annex 1 LV, HV and UMS charges'!$A$12:$A$310,0)),INDEX('Annex 4 LDNO charges'!$B$14:$B$203,MATCH($A51,'Annex 4 LDNO charges'!$A$14:$A$203,0)))</f>
        <v>0</v>
      </c>
      <c r="C51" s="166">
        <v>0</v>
      </c>
      <c r="D51" s="182"/>
      <c r="E51" s="181">
        <v>0</v>
      </c>
    </row>
    <row r="52" spans="1:5" ht="27.75" customHeight="1" x14ac:dyDescent="0.2">
      <c r="A52" s="167" t="s">
        <v>552</v>
      </c>
      <c r="B52" s="43">
        <f>IFERROR(INDEX('Annex 1 LV, HV and UMS charges'!$B$12:$B$45,MATCH($A52,'Annex 1 LV, HV and UMS charges'!$A$12:$A$310,0)),INDEX('Annex 4 LDNO charges'!$B$14:$B$203,MATCH($A52,'Annex 4 LDNO charges'!$A$14:$A$203,0)))</f>
        <v>0</v>
      </c>
      <c r="C52" s="166">
        <v>0</v>
      </c>
      <c r="D52" s="182"/>
      <c r="E52" s="181">
        <v>0</v>
      </c>
    </row>
    <row r="53" spans="1:5" ht="27.75" customHeight="1" x14ac:dyDescent="0.2">
      <c r="A53" s="167" t="s">
        <v>553</v>
      </c>
      <c r="B53" s="43">
        <f>IFERROR(INDEX('Annex 1 LV, HV and UMS charges'!$B$12:$B$45,MATCH($A53,'Annex 1 LV, HV and UMS charges'!$A$12:$A$310,0)),INDEX('Annex 4 LDNO charges'!$B$14:$B$203,MATCH($A53,'Annex 4 LDNO charges'!$A$14:$A$203,0)))</f>
        <v>0</v>
      </c>
      <c r="C53" s="166">
        <v>0</v>
      </c>
      <c r="D53" s="182"/>
      <c r="E53" s="181">
        <v>0</v>
      </c>
    </row>
    <row r="54" spans="1:5" ht="27.75" customHeight="1" x14ac:dyDescent="0.2">
      <c r="A54" s="167" t="s">
        <v>554</v>
      </c>
      <c r="B54" s="43">
        <f>IFERROR(INDEX('Annex 1 LV, HV and UMS charges'!$B$12:$B$45,MATCH($A54,'Annex 1 LV, HV and UMS charges'!$A$12:$A$310,0)),INDEX('Annex 4 LDNO charges'!$B$14:$B$203,MATCH($A54,'Annex 4 LDNO charges'!$A$14:$A$203,0)))</f>
        <v>0</v>
      </c>
      <c r="C54" s="166">
        <v>0</v>
      </c>
      <c r="D54" s="182"/>
      <c r="E54" s="181">
        <v>0</v>
      </c>
    </row>
    <row r="55" spans="1:5" ht="27.75" customHeight="1" x14ac:dyDescent="0.2">
      <c r="A55" s="167" t="s">
        <v>555</v>
      </c>
      <c r="B55" s="43">
        <f>IFERROR(INDEX('Annex 1 LV, HV and UMS charges'!$B$12:$B$45,MATCH($A55,'Annex 1 LV, HV and UMS charges'!$A$12:$A$310,0)),INDEX('Annex 4 LDNO charges'!$B$14:$B$203,MATCH($A55,'Annex 4 LDNO charges'!$A$14:$A$203,0)))</f>
        <v>0</v>
      </c>
      <c r="C55" s="166">
        <v>0</v>
      </c>
      <c r="D55" s="182"/>
      <c r="E55" s="181">
        <v>0</v>
      </c>
    </row>
    <row r="56" spans="1:5" ht="27.75" customHeight="1" x14ac:dyDescent="0.2">
      <c r="A56" s="167" t="s">
        <v>556</v>
      </c>
      <c r="B56" s="43">
        <f>IFERROR(INDEX('Annex 1 LV, HV and UMS charges'!$B$12:$B$45,MATCH($A56,'Annex 1 LV, HV and UMS charges'!$A$12:$A$310,0)),INDEX('Annex 4 LDNO charges'!$B$14:$B$203,MATCH($A56,'Annex 4 LDNO charges'!$A$14:$A$203,0)))</f>
        <v>0</v>
      </c>
      <c r="C56" s="166">
        <v>0</v>
      </c>
      <c r="D56" s="182"/>
      <c r="E56" s="181">
        <v>0</v>
      </c>
    </row>
    <row r="57" spans="1:5" ht="27.75" customHeight="1" x14ac:dyDescent="0.2">
      <c r="A57" s="167" t="s">
        <v>557</v>
      </c>
      <c r="B57" s="43">
        <f>IFERROR(INDEX('Annex 1 LV, HV and UMS charges'!$B$12:$B$45,MATCH($A57,'Annex 1 LV, HV and UMS charges'!$A$12:$A$310,0)),INDEX('Annex 4 LDNO charges'!$B$14:$B$203,MATCH($A57,'Annex 4 LDNO charges'!$A$14:$A$203,0)))</f>
        <v>0</v>
      </c>
      <c r="C57" s="166">
        <v>0</v>
      </c>
      <c r="D57" s="182"/>
      <c r="E57" s="181">
        <v>0</v>
      </c>
    </row>
    <row r="58" spans="1:5" ht="27.75" customHeight="1" x14ac:dyDescent="0.2">
      <c r="A58" s="167" t="s">
        <v>671</v>
      </c>
      <c r="B58" s="43">
        <f>IFERROR(INDEX('Annex 1 LV, HV and UMS charges'!$B$12:$B$45,MATCH($A58,'Annex 1 LV, HV and UMS charges'!$A$12:$A$310,0)),INDEX('Annex 4 LDNO charges'!$B$14:$B$203,MATCH($A58,'Annex 4 LDNO charges'!$A$14:$A$203,0)))</f>
        <v>0</v>
      </c>
      <c r="C58" s="180" t="s">
        <v>640</v>
      </c>
      <c r="D58" s="181">
        <v>0</v>
      </c>
      <c r="E58" s="181">
        <v>0</v>
      </c>
    </row>
    <row r="59" spans="1:5" ht="27.75" customHeight="1" x14ac:dyDescent="0.2">
      <c r="A59" s="167" t="s">
        <v>672</v>
      </c>
      <c r="B59" s="43">
        <f>IFERROR(INDEX('Annex 1 LV, HV and UMS charges'!$B$12:$B$45,MATCH($A59,'Annex 1 LV, HV and UMS charges'!$A$12:$A$310,0)),INDEX('Annex 4 LDNO charges'!$B$14:$B$203,MATCH($A59,'Annex 4 LDNO charges'!$A$14:$A$203,0)))</f>
        <v>0</v>
      </c>
      <c r="C59" s="166" t="s">
        <v>639</v>
      </c>
      <c r="D59" s="182"/>
      <c r="E59" s="181">
        <v>0</v>
      </c>
    </row>
    <row r="60" spans="1:5" ht="27.75" customHeight="1" x14ac:dyDescent="0.2">
      <c r="A60" s="167" t="s">
        <v>673</v>
      </c>
      <c r="B60" s="43">
        <f>IFERROR(INDEX('Annex 1 LV, HV and UMS charges'!$B$12:$B$45,MATCH($A60,'Annex 1 LV, HV and UMS charges'!$A$12:$A$310,0)),INDEX('Annex 4 LDNO charges'!$B$14:$B$203,MATCH($A60,'Annex 4 LDNO charges'!$A$14:$A$203,0)))</f>
        <v>0</v>
      </c>
      <c r="C60" s="166" t="s">
        <v>639</v>
      </c>
      <c r="D60" s="182"/>
      <c r="E60" s="181">
        <v>0</v>
      </c>
    </row>
    <row r="61" spans="1:5" ht="27.75" customHeight="1" x14ac:dyDescent="0.2">
      <c r="A61" s="167" t="s">
        <v>674</v>
      </c>
      <c r="B61" s="43">
        <f>IFERROR(INDEX('Annex 1 LV, HV and UMS charges'!$B$12:$B$45,MATCH($A61,'Annex 1 LV, HV and UMS charges'!$A$12:$A$310,0)),INDEX('Annex 4 LDNO charges'!$B$14:$B$203,MATCH($A61,'Annex 4 LDNO charges'!$A$14:$A$203,0)))</f>
        <v>0</v>
      </c>
      <c r="C61" s="166" t="s">
        <v>639</v>
      </c>
      <c r="D61" s="182"/>
      <c r="E61" s="181">
        <v>0</v>
      </c>
    </row>
    <row r="62" spans="1:5" ht="27.75" customHeight="1" x14ac:dyDescent="0.2">
      <c r="A62" s="167" t="s">
        <v>675</v>
      </c>
      <c r="B62" s="43">
        <f>IFERROR(INDEX('Annex 1 LV, HV and UMS charges'!$B$12:$B$45,MATCH($A62,'Annex 1 LV, HV and UMS charges'!$A$12:$A$310,0)),INDEX('Annex 4 LDNO charges'!$B$14:$B$203,MATCH($A62,'Annex 4 LDNO charges'!$A$14:$A$203,0)))</f>
        <v>0</v>
      </c>
      <c r="C62" s="166" t="s">
        <v>639</v>
      </c>
      <c r="D62" s="182"/>
      <c r="E62" s="181">
        <v>0</v>
      </c>
    </row>
    <row r="63" spans="1:5" ht="27.75" customHeight="1" x14ac:dyDescent="0.2">
      <c r="A63" s="167" t="s">
        <v>676</v>
      </c>
      <c r="B63" s="43">
        <f>IFERROR(INDEX('Annex 1 LV, HV and UMS charges'!$B$12:$B$45,MATCH($A63,'Annex 1 LV, HV and UMS charges'!$A$12:$A$310,0)),INDEX('Annex 4 LDNO charges'!$B$14:$B$203,MATCH($A63,'Annex 4 LDNO charges'!$A$14:$A$203,0)))</f>
        <v>0</v>
      </c>
      <c r="C63" s="166" t="s">
        <v>639</v>
      </c>
      <c r="D63" s="182"/>
      <c r="E63" s="181">
        <v>0</v>
      </c>
    </row>
    <row r="64" spans="1:5" ht="27.75" customHeight="1" x14ac:dyDescent="0.2">
      <c r="A64" s="167" t="s">
        <v>618</v>
      </c>
      <c r="B64" s="43">
        <f>IFERROR(INDEX('Annex 1 LV, HV and UMS charges'!$B$12:$B$45,MATCH($A64,'Annex 1 LV, HV and UMS charges'!$A$12:$A$310,0)),INDEX('Annex 4 LDNO charges'!$B$14:$B$203,MATCH($A64,'Annex 4 LDNO charges'!$A$14:$A$203,0)))</f>
        <v>0</v>
      </c>
      <c r="C64" s="166">
        <v>0</v>
      </c>
      <c r="D64" s="182"/>
      <c r="E64" s="181">
        <v>0</v>
      </c>
    </row>
    <row r="65" spans="1:5" ht="27.75" customHeight="1" x14ac:dyDescent="0.2">
      <c r="A65" s="167" t="s">
        <v>619</v>
      </c>
      <c r="B65" s="43">
        <f>IFERROR(INDEX('Annex 1 LV, HV and UMS charges'!$B$12:$B$45,MATCH($A65,'Annex 1 LV, HV and UMS charges'!$A$12:$A$310,0)),INDEX('Annex 4 LDNO charges'!$B$14:$B$203,MATCH($A65,'Annex 4 LDNO charges'!$A$14:$A$203,0)))</f>
        <v>0</v>
      </c>
      <c r="C65" s="166">
        <v>0</v>
      </c>
      <c r="D65" s="182"/>
      <c r="E65" s="181">
        <v>0</v>
      </c>
    </row>
    <row r="66" spans="1:5" ht="27.75" customHeight="1" x14ac:dyDescent="0.2">
      <c r="A66" s="167" t="s">
        <v>620</v>
      </c>
      <c r="B66" s="43">
        <f>IFERROR(INDEX('Annex 1 LV, HV and UMS charges'!$B$12:$B$45,MATCH($A66,'Annex 1 LV, HV and UMS charges'!$A$12:$A$310,0)),INDEX('Annex 4 LDNO charges'!$B$14:$B$203,MATCH($A66,'Annex 4 LDNO charges'!$A$14:$A$203,0)))</f>
        <v>0</v>
      </c>
      <c r="C66" s="166">
        <v>0</v>
      </c>
      <c r="D66" s="182"/>
      <c r="E66" s="181">
        <v>0</v>
      </c>
    </row>
    <row r="67" spans="1:5" ht="27.75" customHeight="1" x14ac:dyDescent="0.2">
      <c r="A67" s="167" t="s">
        <v>621</v>
      </c>
      <c r="B67" s="43">
        <f>IFERROR(INDEX('Annex 1 LV, HV and UMS charges'!$B$12:$B$45,MATCH($A67,'Annex 1 LV, HV and UMS charges'!$A$12:$A$310,0)),INDEX('Annex 4 LDNO charges'!$B$14:$B$203,MATCH($A67,'Annex 4 LDNO charges'!$A$14:$A$203,0)))</f>
        <v>0</v>
      </c>
      <c r="C67" s="166">
        <v>0</v>
      </c>
      <c r="D67" s="182"/>
      <c r="E67" s="181">
        <v>0</v>
      </c>
    </row>
    <row r="68" spans="1:5" ht="27.75" customHeight="1" x14ac:dyDescent="0.2">
      <c r="A68" s="167" t="s">
        <v>622</v>
      </c>
      <c r="B68" s="43">
        <f>IFERROR(INDEX('Annex 1 LV, HV and UMS charges'!$B$12:$B$45,MATCH($A68,'Annex 1 LV, HV and UMS charges'!$A$12:$A$310,0)),INDEX('Annex 4 LDNO charges'!$B$14:$B$203,MATCH($A68,'Annex 4 LDNO charges'!$A$14:$A$203,0)))</f>
        <v>0</v>
      </c>
      <c r="C68" s="166">
        <v>0</v>
      </c>
      <c r="D68" s="182"/>
      <c r="E68" s="181">
        <v>0</v>
      </c>
    </row>
    <row r="69" spans="1:5" ht="27.75" customHeight="1" x14ac:dyDescent="0.2">
      <c r="A69" s="167" t="s">
        <v>623</v>
      </c>
      <c r="B69" s="43">
        <f>IFERROR(INDEX('Annex 1 LV, HV and UMS charges'!$B$12:$B$45,MATCH($A69,'Annex 1 LV, HV and UMS charges'!$A$12:$A$310,0)),INDEX('Annex 4 LDNO charges'!$B$14:$B$203,MATCH($A69,'Annex 4 LDNO charges'!$A$14:$A$203,0)))</f>
        <v>0</v>
      </c>
      <c r="C69" s="166">
        <v>0</v>
      </c>
      <c r="D69" s="182"/>
      <c r="E69" s="181">
        <v>0</v>
      </c>
    </row>
    <row r="70" spans="1:5" ht="27.75" customHeight="1" x14ac:dyDescent="0.2">
      <c r="A70" s="167" t="s">
        <v>624</v>
      </c>
      <c r="B70" s="43">
        <f>IFERROR(INDEX('Annex 1 LV, HV and UMS charges'!$B$12:$B$45,MATCH($A70,'Annex 1 LV, HV and UMS charges'!$A$12:$A$310,0)),INDEX('Annex 4 LDNO charges'!$B$14:$B$203,MATCH($A70,'Annex 4 LDNO charges'!$A$14:$A$203,0)))</f>
        <v>0</v>
      </c>
      <c r="C70" s="166">
        <v>0</v>
      </c>
      <c r="D70" s="182"/>
      <c r="E70" s="181">
        <v>0</v>
      </c>
    </row>
    <row r="71" spans="1:5" ht="27.75" customHeight="1" x14ac:dyDescent="0.2">
      <c r="A71" s="167" t="s">
        <v>625</v>
      </c>
      <c r="B71" s="43">
        <f>IFERROR(INDEX('Annex 1 LV, HV and UMS charges'!$B$12:$B$45,MATCH($A71,'Annex 1 LV, HV and UMS charges'!$A$12:$A$310,0)),INDEX('Annex 4 LDNO charges'!$B$14:$B$203,MATCH($A71,'Annex 4 LDNO charges'!$A$14:$A$203,0)))</f>
        <v>0</v>
      </c>
      <c r="C71" s="166">
        <v>0</v>
      </c>
      <c r="D71" s="182"/>
      <c r="E71" s="181">
        <v>0</v>
      </c>
    </row>
    <row r="72" spans="1:5" ht="27.75" customHeight="1" x14ac:dyDescent="0.2">
      <c r="A72" s="167" t="s">
        <v>626</v>
      </c>
      <c r="B72" s="43">
        <f>IFERROR(INDEX('Annex 1 LV, HV and UMS charges'!$B$12:$B$45,MATCH($A72,'Annex 1 LV, HV and UMS charges'!$A$12:$A$310,0)),INDEX('Annex 4 LDNO charges'!$B$14:$B$203,MATCH($A72,'Annex 4 LDNO charges'!$A$14:$A$203,0)))</f>
        <v>0</v>
      </c>
      <c r="C72" s="166">
        <v>0</v>
      </c>
      <c r="D72" s="182"/>
      <c r="E72" s="181">
        <v>0</v>
      </c>
    </row>
    <row r="73" spans="1:5" ht="27.75" customHeight="1" x14ac:dyDescent="0.2">
      <c r="A73" s="167" t="s">
        <v>627</v>
      </c>
      <c r="B73" s="43">
        <f>IFERROR(INDEX('Annex 1 LV, HV and UMS charges'!$B$12:$B$45,MATCH($A73,'Annex 1 LV, HV and UMS charges'!$A$12:$A$310,0)),INDEX('Annex 4 LDNO charges'!$B$14:$B$203,MATCH($A73,'Annex 4 LDNO charges'!$A$14:$A$203,0)))</f>
        <v>0</v>
      </c>
      <c r="C73" s="166">
        <v>0</v>
      </c>
      <c r="D73" s="182"/>
      <c r="E73" s="181">
        <v>0</v>
      </c>
    </row>
    <row r="74" spans="1:5" ht="27.75" customHeight="1" x14ac:dyDescent="0.2">
      <c r="A74" s="167" t="s">
        <v>628</v>
      </c>
      <c r="B74" s="43">
        <f>IFERROR(INDEX('Annex 1 LV, HV and UMS charges'!$B$12:$B$45,MATCH($A74,'Annex 1 LV, HV and UMS charges'!$A$12:$A$310,0)),INDEX('Annex 4 LDNO charges'!$B$14:$B$203,MATCH($A74,'Annex 4 LDNO charges'!$A$14:$A$203,0)))</f>
        <v>0</v>
      </c>
      <c r="C74" s="166">
        <v>0</v>
      </c>
      <c r="D74" s="182"/>
      <c r="E74" s="181">
        <v>0</v>
      </c>
    </row>
    <row r="75" spans="1:5" ht="27.75" customHeight="1" x14ac:dyDescent="0.2">
      <c r="A75" s="167" t="s">
        <v>629</v>
      </c>
      <c r="B75" s="43">
        <f>IFERROR(INDEX('Annex 1 LV, HV and UMS charges'!$B$12:$B$45,MATCH($A75,'Annex 1 LV, HV and UMS charges'!$A$12:$A$310,0)),INDEX('Annex 4 LDNO charges'!$B$14:$B$203,MATCH($A75,'Annex 4 LDNO charges'!$A$14:$A$203,0)))</f>
        <v>0</v>
      </c>
      <c r="C75" s="166">
        <v>0</v>
      </c>
      <c r="D75" s="182"/>
      <c r="E75" s="181">
        <v>0</v>
      </c>
    </row>
    <row r="76" spans="1:5" ht="27.75" customHeight="1" x14ac:dyDescent="0.2">
      <c r="A76" s="167" t="s">
        <v>630</v>
      </c>
      <c r="B76" s="43">
        <f>IFERROR(INDEX('Annex 1 LV, HV and UMS charges'!$B$12:$B$45,MATCH($A76,'Annex 1 LV, HV and UMS charges'!$A$12:$A$310,0)),INDEX('Annex 4 LDNO charges'!$B$14:$B$203,MATCH($A76,'Annex 4 LDNO charges'!$A$14:$A$203,0)))</f>
        <v>0</v>
      </c>
      <c r="C76" s="166">
        <v>0</v>
      </c>
      <c r="D76" s="182"/>
      <c r="E76" s="181">
        <v>0</v>
      </c>
    </row>
    <row r="77" spans="1:5" ht="27.75" customHeight="1" x14ac:dyDescent="0.2">
      <c r="A77" s="167" t="s">
        <v>631</v>
      </c>
      <c r="B77" s="43">
        <f>IFERROR(INDEX('Annex 1 LV, HV and UMS charges'!$B$12:$B$45,MATCH($A77,'Annex 1 LV, HV and UMS charges'!$A$12:$A$310,0)),INDEX('Annex 4 LDNO charges'!$B$14:$B$203,MATCH($A77,'Annex 4 LDNO charges'!$A$14:$A$203,0)))</f>
        <v>0</v>
      </c>
      <c r="C77" s="166">
        <v>0</v>
      </c>
      <c r="D77" s="182"/>
      <c r="E77" s="181">
        <v>0</v>
      </c>
    </row>
    <row r="78" spans="1:5" ht="27.75" customHeight="1" x14ac:dyDescent="0.2">
      <c r="A78" s="167" t="s">
        <v>632</v>
      </c>
      <c r="B78" s="43">
        <f>IFERROR(INDEX('Annex 1 LV, HV and UMS charges'!$B$12:$B$45,MATCH($A78,'Annex 1 LV, HV and UMS charges'!$A$12:$A$310,0)),INDEX('Annex 4 LDNO charges'!$B$14:$B$203,MATCH($A78,'Annex 4 LDNO charges'!$A$14:$A$203,0)))</f>
        <v>0</v>
      </c>
      <c r="C78" s="166">
        <v>0</v>
      </c>
      <c r="D78" s="182"/>
      <c r="E78" s="181">
        <v>0</v>
      </c>
    </row>
    <row r="79" spans="1:5" ht="27.75" customHeight="1" x14ac:dyDescent="0.2">
      <c r="A79" s="167" t="s">
        <v>677</v>
      </c>
      <c r="B79" s="43">
        <f>IFERROR(INDEX('Annex 1 LV, HV and UMS charges'!$B$12:$B$45,MATCH($A79,'Annex 1 LV, HV and UMS charges'!$A$12:$A$310,0)),INDEX('Annex 4 LDNO charges'!$B$14:$B$203,MATCH($A79,'Annex 4 LDNO charges'!$A$14:$A$203,0)))</f>
        <v>0</v>
      </c>
      <c r="C79" s="180" t="s">
        <v>640</v>
      </c>
      <c r="D79" s="181">
        <v>0</v>
      </c>
      <c r="E79" s="181">
        <v>0</v>
      </c>
    </row>
    <row r="80" spans="1:5" ht="27.75" customHeight="1" x14ac:dyDescent="0.2">
      <c r="A80" s="167" t="s">
        <v>678</v>
      </c>
      <c r="B80" s="43">
        <f>IFERROR(INDEX('Annex 1 LV, HV and UMS charges'!$B$12:$B$45,MATCH($A80,'Annex 1 LV, HV and UMS charges'!$A$12:$A$310,0)),INDEX('Annex 4 LDNO charges'!$B$14:$B$203,MATCH($A80,'Annex 4 LDNO charges'!$A$14:$A$203,0)))</f>
        <v>0</v>
      </c>
      <c r="C80" s="166" t="s">
        <v>639</v>
      </c>
      <c r="D80" s="182"/>
      <c r="E80" s="181">
        <v>0</v>
      </c>
    </row>
    <row r="81" spans="1:5" ht="27.75" customHeight="1" x14ac:dyDescent="0.2">
      <c r="A81" s="167" t="s">
        <v>679</v>
      </c>
      <c r="B81" s="43">
        <f>IFERROR(INDEX('Annex 1 LV, HV and UMS charges'!$B$12:$B$45,MATCH($A81,'Annex 1 LV, HV and UMS charges'!$A$12:$A$310,0)),INDEX('Annex 4 LDNO charges'!$B$14:$B$203,MATCH($A81,'Annex 4 LDNO charges'!$A$14:$A$203,0)))</f>
        <v>0</v>
      </c>
      <c r="C81" s="166" t="s">
        <v>639</v>
      </c>
      <c r="D81" s="182"/>
      <c r="E81" s="181">
        <v>0</v>
      </c>
    </row>
    <row r="82" spans="1:5" ht="27.75" customHeight="1" x14ac:dyDescent="0.2">
      <c r="A82" s="167" t="s">
        <v>680</v>
      </c>
      <c r="B82" s="43">
        <f>IFERROR(INDEX('Annex 1 LV, HV and UMS charges'!$B$12:$B$45,MATCH($A82,'Annex 1 LV, HV and UMS charges'!$A$12:$A$310,0)),INDEX('Annex 4 LDNO charges'!$B$14:$B$203,MATCH($A82,'Annex 4 LDNO charges'!$A$14:$A$203,0)))</f>
        <v>0</v>
      </c>
      <c r="C82" s="166" t="s">
        <v>639</v>
      </c>
      <c r="D82" s="182"/>
      <c r="E82" s="181">
        <v>0</v>
      </c>
    </row>
    <row r="83" spans="1:5" ht="27.75" customHeight="1" x14ac:dyDescent="0.2">
      <c r="A83" s="167" t="s">
        <v>681</v>
      </c>
      <c r="B83" s="43">
        <f>IFERROR(INDEX('Annex 1 LV, HV and UMS charges'!$B$12:$B$45,MATCH($A83,'Annex 1 LV, HV and UMS charges'!$A$12:$A$310,0)),INDEX('Annex 4 LDNO charges'!$B$14:$B$203,MATCH($A83,'Annex 4 LDNO charges'!$A$14:$A$203,0)))</f>
        <v>0</v>
      </c>
      <c r="C83" s="166" t="s">
        <v>639</v>
      </c>
      <c r="D83" s="182"/>
      <c r="E83" s="181">
        <v>0</v>
      </c>
    </row>
    <row r="84" spans="1:5" ht="27.75" customHeight="1" x14ac:dyDescent="0.2">
      <c r="A84" s="167" t="s">
        <v>682</v>
      </c>
      <c r="B84" s="43">
        <f>IFERROR(INDEX('Annex 1 LV, HV and UMS charges'!$B$12:$B$45,MATCH($A84,'Annex 1 LV, HV and UMS charges'!$A$12:$A$310,0)),INDEX('Annex 4 LDNO charges'!$B$14:$B$203,MATCH($A84,'Annex 4 LDNO charges'!$A$14:$A$203,0)))</f>
        <v>0</v>
      </c>
      <c r="C84" s="166" t="s">
        <v>639</v>
      </c>
      <c r="D84" s="182"/>
      <c r="E84" s="181">
        <v>0</v>
      </c>
    </row>
    <row r="85" spans="1:5" ht="27.75" customHeight="1" x14ac:dyDescent="0.2">
      <c r="A85" s="167" t="s">
        <v>603</v>
      </c>
      <c r="B85" s="43">
        <f>IFERROR(INDEX('Annex 1 LV, HV and UMS charges'!$B$12:$B$45,MATCH($A85,'Annex 1 LV, HV and UMS charges'!$A$12:$A$310,0)),INDEX('Annex 4 LDNO charges'!$B$14:$B$203,MATCH($A85,'Annex 4 LDNO charges'!$A$14:$A$203,0)))</f>
        <v>0</v>
      </c>
      <c r="C85" s="166">
        <v>0</v>
      </c>
      <c r="D85" s="182"/>
      <c r="E85" s="181">
        <v>0</v>
      </c>
    </row>
    <row r="86" spans="1:5" ht="27.75" customHeight="1" x14ac:dyDescent="0.2">
      <c r="A86" s="167" t="s">
        <v>604</v>
      </c>
      <c r="B86" s="43">
        <f>IFERROR(INDEX('Annex 1 LV, HV and UMS charges'!$B$12:$B$45,MATCH($A86,'Annex 1 LV, HV and UMS charges'!$A$12:$A$310,0)),INDEX('Annex 4 LDNO charges'!$B$14:$B$203,MATCH($A86,'Annex 4 LDNO charges'!$A$14:$A$203,0)))</f>
        <v>0</v>
      </c>
      <c r="C86" s="166">
        <v>0</v>
      </c>
      <c r="D86" s="182"/>
      <c r="E86" s="181">
        <v>0</v>
      </c>
    </row>
    <row r="87" spans="1:5" ht="27.75" customHeight="1" x14ac:dyDescent="0.2">
      <c r="A87" s="167" t="s">
        <v>605</v>
      </c>
      <c r="B87" s="43">
        <f>IFERROR(INDEX('Annex 1 LV, HV and UMS charges'!$B$12:$B$45,MATCH($A87,'Annex 1 LV, HV and UMS charges'!$A$12:$A$310,0)),INDEX('Annex 4 LDNO charges'!$B$14:$B$203,MATCH($A87,'Annex 4 LDNO charges'!$A$14:$A$203,0)))</f>
        <v>0</v>
      </c>
      <c r="C87" s="166">
        <v>0</v>
      </c>
      <c r="D87" s="182"/>
      <c r="E87" s="181">
        <v>0</v>
      </c>
    </row>
    <row r="88" spans="1:5" ht="27.75" customHeight="1" x14ac:dyDescent="0.2">
      <c r="A88" s="167" t="s">
        <v>606</v>
      </c>
      <c r="B88" s="43">
        <f>IFERROR(INDEX('Annex 1 LV, HV and UMS charges'!$B$12:$B$45,MATCH($A88,'Annex 1 LV, HV and UMS charges'!$A$12:$A$310,0)),INDEX('Annex 4 LDNO charges'!$B$14:$B$203,MATCH($A88,'Annex 4 LDNO charges'!$A$14:$A$203,0)))</f>
        <v>0</v>
      </c>
      <c r="C88" s="166">
        <v>0</v>
      </c>
      <c r="D88" s="182"/>
      <c r="E88" s="181">
        <v>0</v>
      </c>
    </row>
    <row r="89" spans="1:5" ht="27.75" customHeight="1" x14ac:dyDescent="0.2">
      <c r="A89" s="167" t="s">
        <v>607</v>
      </c>
      <c r="B89" s="43">
        <f>IFERROR(INDEX('Annex 1 LV, HV and UMS charges'!$B$12:$B$45,MATCH($A89,'Annex 1 LV, HV and UMS charges'!$A$12:$A$310,0)),INDEX('Annex 4 LDNO charges'!$B$14:$B$203,MATCH($A89,'Annex 4 LDNO charges'!$A$14:$A$203,0)))</f>
        <v>0</v>
      </c>
      <c r="C89" s="166">
        <v>0</v>
      </c>
      <c r="D89" s="182"/>
      <c r="E89" s="181">
        <v>0</v>
      </c>
    </row>
    <row r="90" spans="1:5" ht="27.75" customHeight="1" x14ac:dyDescent="0.2">
      <c r="A90" s="167" t="s">
        <v>608</v>
      </c>
      <c r="B90" s="43">
        <f>IFERROR(INDEX('Annex 1 LV, HV and UMS charges'!$B$12:$B$45,MATCH($A90,'Annex 1 LV, HV and UMS charges'!$A$12:$A$310,0)),INDEX('Annex 4 LDNO charges'!$B$14:$B$203,MATCH($A90,'Annex 4 LDNO charges'!$A$14:$A$203,0)))</f>
        <v>0</v>
      </c>
      <c r="C90" s="166">
        <v>0</v>
      </c>
      <c r="D90" s="182"/>
      <c r="E90" s="181">
        <v>0</v>
      </c>
    </row>
    <row r="91" spans="1:5" ht="27.75" customHeight="1" x14ac:dyDescent="0.2">
      <c r="A91" s="167" t="s">
        <v>609</v>
      </c>
      <c r="B91" s="43">
        <f>IFERROR(INDEX('Annex 1 LV, HV and UMS charges'!$B$12:$B$45,MATCH($A91,'Annex 1 LV, HV and UMS charges'!$A$12:$A$310,0)),INDEX('Annex 4 LDNO charges'!$B$14:$B$203,MATCH($A91,'Annex 4 LDNO charges'!$A$14:$A$203,0)))</f>
        <v>0</v>
      </c>
      <c r="C91" s="166">
        <v>0</v>
      </c>
      <c r="D91" s="182"/>
      <c r="E91" s="181">
        <v>0</v>
      </c>
    </row>
    <row r="92" spans="1:5" ht="27.75" customHeight="1" x14ac:dyDescent="0.2">
      <c r="A92" s="167" t="s">
        <v>610</v>
      </c>
      <c r="B92" s="43">
        <f>IFERROR(INDEX('Annex 1 LV, HV and UMS charges'!$B$12:$B$45,MATCH($A92,'Annex 1 LV, HV and UMS charges'!$A$12:$A$310,0)),INDEX('Annex 4 LDNO charges'!$B$14:$B$203,MATCH($A92,'Annex 4 LDNO charges'!$A$14:$A$203,0)))</f>
        <v>0</v>
      </c>
      <c r="C92" s="166">
        <v>0</v>
      </c>
      <c r="D92" s="182"/>
      <c r="E92" s="181">
        <v>0</v>
      </c>
    </row>
    <row r="93" spans="1:5" ht="27.75" customHeight="1" x14ac:dyDescent="0.2">
      <c r="A93" s="167" t="s">
        <v>611</v>
      </c>
      <c r="B93" s="43">
        <f>IFERROR(INDEX('Annex 1 LV, HV and UMS charges'!$B$12:$B$45,MATCH($A93,'Annex 1 LV, HV and UMS charges'!$A$12:$A$310,0)),INDEX('Annex 4 LDNO charges'!$B$14:$B$203,MATCH($A93,'Annex 4 LDNO charges'!$A$14:$A$203,0)))</f>
        <v>0</v>
      </c>
      <c r="C93" s="166">
        <v>0</v>
      </c>
      <c r="D93" s="182"/>
      <c r="E93" s="181">
        <v>0</v>
      </c>
    </row>
    <row r="94" spans="1:5" ht="27.75" customHeight="1" x14ac:dyDescent="0.2">
      <c r="A94" s="167" t="s">
        <v>612</v>
      </c>
      <c r="B94" s="43">
        <f>IFERROR(INDEX('Annex 1 LV, HV and UMS charges'!$B$12:$B$45,MATCH($A94,'Annex 1 LV, HV and UMS charges'!$A$12:$A$310,0)),INDEX('Annex 4 LDNO charges'!$B$14:$B$203,MATCH($A94,'Annex 4 LDNO charges'!$A$14:$A$203,0)))</f>
        <v>0</v>
      </c>
      <c r="C94" s="166">
        <v>0</v>
      </c>
      <c r="D94" s="182"/>
      <c r="E94" s="181">
        <v>0</v>
      </c>
    </row>
    <row r="95" spans="1:5" ht="27.75" customHeight="1" x14ac:dyDescent="0.2">
      <c r="A95" s="167" t="s">
        <v>613</v>
      </c>
      <c r="B95" s="43">
        <f>IFERROR(INDEX('Annex 1 LV, HV and UMS charges'!$B$12:$B$45,MATCH($A95,'Annex 1 LV, HV and UMS charges'!$A$12:$A$310,0)),INDEX('Annex 4 LDNO charges'!$B$14:$B$203,MATCH($A95,'Annex 4 LDNO charges'!$A$14:$A$203,0)))</f>
        <v>0</v>
      </c>
      <c r="C95" s="166">
        <v>0</v>
      </c>
      <c r="D95" s="182"/>
      <c r="E95" s="181">
        <v>0</v>
      </c>
    </row>
    <row r="96" spans="1:5" ht="27.75" customHeight="1" x14ac:dyDescent="0.2">
      <c r="A96" s="167" t="s">
        <v>614</v>
      </c>
      <c r="B96" s="43">
        <f>IFERROR(INDEX('Annex 1 LV, HV and UMS charges'!$B$12:$B$45,MATCH($A96,'Annex 1 LV, HV and UMS charges'!$A$12:$A$310,0)),INDEX('Annex 4 LDNO charges'!$B$14:$B$203,MATCH($A96,'Annex 4 LDNO charges'!$A$14:$A$203,0)))</f>
        <v>0</v>
      </c>
      <c r="C96" s="166">
        <v>0</v>
      </c>
      <c r="D96" s="182"/>
      <c r="E96" s="181">
        <v>0</v>
      </c>
    </row>
    <row r="97" spans="1:5" ht="27.75" customHeight="1" x14ac:dyDescent="0.2">
      <c r="A97" s="167" t="s">
        <v>615</v>
      </c>
      <c r="B97" s="43">
        <f>IFERROR(INDEX('Annex 1 LV, HV and UMS charges'!$B$12:$B$45,MATCH($A97,'Annex 1 LV, HV and UMS charges'!$A$12:$A$310,0)),INDEX('Annex 4 LDNO charges'!$B$14:$B$203,MATCH($A97,'Annex 4 LDNO charges'!$A$14:$A$203,0)))</f>
        <v>0</v>
      </c>
      <c r="C97" s="166">
        <v>0</v>
      </c>
      <c r="D97" s="182"/>
      <c r="E97" s="181">
        <v>0</v>
      </c>
    </row>
    <row r="98" spans="1:5" ht="27.75" customHeight="1" x14ac:dyDescent="0.2">
      <c r="A98" s="167" t="s">
        <v>616</v>
      </c>
      <c r="B98" s="43">
        <f>IFERROR(INDEX('Annex 1 LV, HV and UMS charges'!$B$12:$B$45,MATCH($A98,'Annex 1 LV, HV and UMS charges'!$A$12:$A$310,0)),INDEX('Annex 4 LDNO charges'!$B$14:$B$203,MATCH($A98,'Annex 4 LDNO charges'!$A$14:$A$203,0)))</f>
        <v>0</v>
      </c>
      <c r="C98" s="166">
        <v>0</v>
      </c>
      <c r="D98" s="182"/>
      <c r="E98" s="181">
        <v>0</v>
      </c>
    </row>
    <row r="99" spans="1:5" ht="27.75" customHeight="1" x14ac:dyDescent="0.2">
      <c r="A99" s="167" t="s">
        <v>617</v>
      </c>
      <c r="B99" s="43">
        <f>IFERROR(INDEX('Annex 1 LV, HV and UMS charges'!$B$12:$B$45,MATCH($A99,'Annex 1 LV, HV and UMS charges'!$A$12:$A$310,0)),INDEX('Annex 4 LDNO charges'!$B$14:$B$203,MATCH($A99,'Annex 4 LDNO charges'!$A$14:$A$203,0)))</f>
        <v>0</v>
      </c>
      <c r="C99" s="166">
        <v>0</v>
      </c>
      <c r="D99" s="182"/>
      <c r="E99" s="181">
        <v>0</v>
      </c>
    </row>
    <row r="100" spans="1:5" ht="27.75" customHeight="1" x14ac:dyDescent="0.2">
      <c r="A100" s="167" t="s">
        <v>683</v>
      </c>
      <c r="B100" s="43">
        <f>IFERROR(INDEX('Annex 1 LV, HV and UMS charges'!$B$12:$B$45,MATCH($A100,'Annex 1 LV, HV and UMS charges'!$A$12:$A$310,0)),INDEX('Annex 4 LDNO charges'!$B$14:$B$203,MATCH($A100,'Annex 4 LDNO charges'!$A$14:$A$203,0)))</f>
        <v>0</v>
      </c>
      <c r="C100" s="180" t="s">
        <v>640</v>
      </c>
      <c r="D100" s="181">
        <v>0</v>
      </c>
      <c r="E100" s="181">
        <v>0</v>
      </c>
    </row>
    <row r="101" spans="1:5" ht="27.75" customHeight="1" x14ac:dyDescent="0.2">
      <c r="A101" s="167" t="s">
        <v>684</v>
      </c>
      <c r="B101" s="43">
        <f>IFERROR(INDEX('Annex 1 LV, HV and UMS charges'!$B$12:$B$45,MATCH($A101,'Annex 1 LV, HV and UMS charges'!$A$12:$A$310,0)),INDEX('Annex 4 LDNO charges'!$B$14:$B$203,MATCH($A101,'Annex 4 LDNO charges'!$A$14:$A$203,0)))</f>
        <v>0</v>
      </c>
      <c r="C101" s="166" t="s">
        <v>639</v>
      </c>
      <c r="D101" s="182"/>
      <c r="E101" s="181">
        <v>0</v>
      </c>
    </row>
    <row r="102" spans="1:5" ht="27.75" customHeight="1" x14ac:dyDescent="0.2">
      <c r="A102" s="167" t="s">
        <v>685</v>
      </c>
      <c r="B102" s="43">
        <f>IFERROR(INDEX('Annex 1 LV, HV and UMS charges'!$B$12:$B$45,MATCH($A102,'Annex 1 LV, HV and UMS charges'!$A$12:$A$310,0)),INDEX('Annex 4 LDNO charges'!$B$14:$B$203,MATCH($A102,'Annex 4 LDNO charges'!$A$14:$A$203,0)))</f>
        <v>0</v>
      </c>
      <c r="C102" s="166" t="s">
        <v>639</v>
      </c>
      <c r="D102" s="182"/>
      <c r="E102" s="181">
        <v>0</v>
      </c>
    </row>
    <row r="103" spans="1:5" ht="27.75" customHeight="1" x14ac:dyDescent="0.2">
      <c r="A103" s="167" t="s">
        <v>686</v>
      </c>
      <c r="B103" s="43">
        <f>IFERROR(INDEX('Annex 1 LV, HV and UMS charges'!$B$12:$B$45,MATCH($A103,'Annex 1 LV, HV and UMS charges'!$A$12:$A$310,0)),INDEX('Annex 4 LDNO charges'!$B$14:$B$203,MATCH($A103,'Annex 4 LDNO charges'!$A$14:$A$203,0)))</f>
        <v>0</v>
      </c>
      <c r="C103" s="166" t="s">
        <v>639</v>
      </c>
      <c r="D103" s="182"/>
      <c r="E103" s="181">
        <v>0</v>
      </c>
    </row>
    <row r="104" spans="1:5" ht="27.75" customHeight="1" x14ac:dyDescent="0.2">
      <c r="A104" s="167" t="s">
        <v>687</v>
      </c>
      <c r="B104" s="43">
        <f>IFERROR(INDEX('Annex 1 LV, HV and UMS charges'!$B$12:$B$45,MATCH($A104,'Annex 1 LV, HV and UMS charges'!$A$12:$A$310,0)),INDEX('Annex 4 LDNO charges'!$B$14:$B$203,MATCH($A104,'Annex 4 LDNO charges'!$A$14:$A$203,0)))</f>
        <v>0</v>
      </c>
      <c r="C104" s="166" t="s">
        <v>639</v>
      </c>
      <c r="D104" s="182"/>
      <c r="E104" s="181">
        <v>0</v>
      </c>
    </row>
    <row r="105" spans="1:5" ht="27.75" customHeight="1" x14ac:dyDescent="0.2">
      <c r="A105" s="167" t="s">
        <v>688</v>
      </c>
      <c r="B105" s="43">
        <f>IFERROR(INDEX('Annex 1 LV, HV and UMS charges'!$B$12:$B$45,MATCH($A105,'Annex 1 LV, HV and UMS charges'!$A$12:$A$310,0)),INDEX('Annex 4 LDNO charges'!$B$14:$B$203,MATCH($A105,'Annex 4 LDNO charges'!$A$14:$A$203,0)))</f>
        <v>0</v>
      </c>
      <c r="C105" s="166" t="s">
        <v>639</v>
      </c>
      <c r="D105" s="182"/>
      <c r="E105" s="181">
        <v>0</v>
      </c>
    </row>
    <row r="106" spans="1:5" ht="27.75" customHeight="1" x14ac:dyDescent="0.2">
      <c r="A106" s="167" t="s">
        <v>588</v>
      </c>
      <c r="B106" s="43">
        <f>IFERROR(INDEX('Annex 1 LV, HV and UMS charges'!$B$12:$B$45,MATCH($A106,'Annex 1 LV, HV and UMS charges'!$A$12:$A$310,0)),INDEX('Annex 4 LDNO charges'!$B$14:$B$203,MATCH($A106,'Annex 4 LDNO charges'!$A$14:$A$203,0)))</f>
        <v>0</v>
      </c>
      <c r="C106" s="166">
        <v>0</v>
      </c>
      <c r="D106" s="182"/>
      <c r="E106" s="181">
        <v>0</v>
      </c>
    </row>
    <row r="107" spans="1:5" ht="27.75" customHeight="1" x14ac:dyDescent="0.2">
      <c r="A107" s="167" t="s">
        <v>589</v>
      </c>
      <c r="B107" s="43">
        <f>IFERROR(INDEX('Annex 1 LV, HV and UMS charges'!$B$12:$B$45,MATCH($A107,'Annex 1 LV, HV and UMS charges'!$A$12:$A$310,0)),INDEX('Annex 4 LDNO charges'!$B$14:$B$203,MATCH($A107,'Annex 4 LDNO charges'!$A$14:$A$203,0)))</f>
        <v>0</v>
      </c>
      <c r="C107" s="166">
        <v>0</v>
      </c>
      <c r="D107" s="182"/>
      <c r="E107" s="181">
        <v>0</v>
      </c>
    </row>
    <row r="108" spans="1:5" ht="27.75" customHeight="1" x14ac:dyDescent="0.2">
      <c r="A108" s="167" t="s">
        <v>590</v>
      </c>
      <c r="B108" s="43">
        <f>IFERROR(INDEX('Annex 1 LV, HV and UMS charges'!$B$12:$B$45,MATCH($A108,'Annex 1 LV, HV and UMS charges'!$A$12:$A$310,0)),INDEX('Annex 4 LDNO charges'!$B$14:$B$203,MATCH($A108,'Annex 4 LDNO charges'!$A$14:$A$203,0)))</f>
        <v>0</v>
      </c>
      <c r="C108" s="166">
        <v>0</v>
      </c>
      <c r="D108" s="182"/>
      <c r="E108" s="181">
        <v>0</v>
      </c>
    </row>
    <row r="109" spans="1:5" ht="27.75" customHeight="1" x14ac:dyDescent="0.2">
      <c r="A109" s="167" t="s">
        <v>591</v>
      </c>
      <c r="B109" s="43">
        <f>IFERROR(INDEX('Annex 1 LV, HV and UMS charges'!$B$12:$B$45,MATCH($A109,'Annex 1 LV, HV and UMS charges'!$A$12:$A$310,0)),INDEX('Annex 4 LDNO charges'!$B$14:$B$203,MATCH($A109,'Annex 4 LDNO charges'!$A$14:$A$203,0)))</f>
        <v>0</v>
      </c>
      <c r="C109" s="166">
        <v>0</v>
      </c>
      <c r="D109" s="182"/>
      <c r="E109" s="181">
        <v>0</v>
      </c>
    </row>
    <row r="110" spans="1:5" ht="27.75" customHeight="1" x14ac:dyDescent="0.2">
      <c r="A110" s="167" t="s">
        <v>592</v>
      </c>
      <c r="B110" s="43">
        <f>IFERROR(INDEX('Annex 1 LV, HV and UMS charges'!$B$12:$B$45,MATCH($A110,'Annex 1 LV, HV and UMS charges'!$A$12:$A$310,0)),INDEX('Annex 4 LDNO charges'!$B$14:$B$203,MATCH($A110,'Annex 4 LDNO charges'!$A$14:$A$203,0)))</f>
        <v>0</v>
      </c>
      <c r="C110" s="166">
        <v>0</v>
      </c>
      <c r="D110" s="182"/>
      <c r="E110" s="181">
        <v>0</v>
      </c>
    </row>
    <row r="111" spans="1:5" ht="27.75" customHeight="1" x14ac:dyDescent="0.2">
      <c r="A111" s="167" t="s">
        <v>593</v>
      </c>
      <c r="B111" s="43">
        <f>IFERROR(INDEX('Annex 1 LV, HV and UMS charges'!$B$12:$B$45,MATCH($A111,'Annex 1 LV, HV and UMS charges'!$A$12:$A$310,0)),INDEX('Annex 4 LDNO charges'!$B$14:$B$203,MATCH($A111,'Annex 4 LDNO charges'!$A$14:$A$203,0)))</f>
        <v>0</v>
      </c>
      <c r="C111" s="166">
        <v>0</v>
      </c>
      <c r="D111" s="182"/>
      <c r="E111" s="181">
        <v>0</v>
      </c>
    </row>
    <row r="112" spans="1:5" ht="27.75" customHeight="1" x14ac:dyDescent="0.2">
      <c r="A112" s="167" t="s">
        <v>594</v>
      </c>
      <c r="B112" s="43">
        <f>IFERROR(INDEX('Annex 1 LV, HV and UMS charges'!$B$12:$B$45,MATCH($A112,'Annex 1 LV, HV and UMS charges'!$A$12:$A$310,0)),INDEX('Annex 4 LDNO charges'!$B$14:$B$203,MATCH($A112,'Annex 4 LDNO charges'!$A$14:$A$203,0)))</f>
        <v>0</v>
      </c>
      <c r="C112" s="166">
        <v>0</v>
      </c>
      <c r="D112" s="182"/>
      <c r="E112" s="181">
        <v>0</v>
      </c>
    </row>
    <row r="113" spans="1:5" ht="27.75" customHeight="1" x14ac:dyDescent="0.2">
      <c r="A113" s="167" t="s">
        <v>595</v>
      </c>
      <c r="B113" s="43">
        <f>IFERROR(INDEX('Annex 1 LV, HV and UMS charges'!$B$12:$B$45,MATCH($A113,'Annex 1 LV, HV and UMS charges'!$A$12:$A$310,0)),INDEX('Annex 4 LDNO charges'!$B$14:$B$203,MATCH($A113,'Annex 4 LDNO charges'!$A$14:$A$203,0)))</f>
        <v>0</v>
      </c>
      <c r="C113" s="166">
        <v>0</v>
      </c>
      <c r="D113" s="182"/>
      <c r="E113" s="181">
        <v>0</v>
      </c>
    </row>
    <row r="114" spans="1:5" ht="27.75" customHeight="1" x14ac:dyDescent="0.2">
      <c r="A114" s="167" t="s">
        <v>596</v>
      </c>
      <c r="B114" s="43">
        <f>IFERROR(INDEX('Annex 1 LV, HV and UMS charges'!$B$12:$B$45,MATCH($A114,'Annex 1 LV, HV and UMS charges'!$A$12:$A$310,0)),INDEX('Annex 4 LDNO charges'!$B$14:$B$203,MATCH($A114,'Annex 4 LDNO charges'!$A$14:$A$203,0)))</f>
        <v>0</v>
      </c>
      <c r="C114" s="166">
        <v>0</v>
      </c>
      <c r="D114" s="182"/>
      <c r="E114" s="181">
        <v>0</v>
      </c>
    </row>
    <row r="115" spans="1:5" ht="27.75" customHeight="1" x14ac:dyDescent="0.2">
      <c r="A115" s="167" t="s">
        <v>597</v>
      </c>
      <c r="B115" s="43">
        <f>IFERROR(INDEX('Annex 1 LV, HV and UMS charges'!$B$12:$B$45,MATCH($A115,'Annex 1 LV, HV and UMS charges'!$A$12:$A$310,0)),INDEX('Annex 4 LDNO charges'!$B$14:$B$203,MATCH($A115,'Annex 4 LDNO charges'!$A$14:$A$203,0)))</f>
        <v>0</v>
      </c>
      <c r="C115" s="166">
        <v>0</v>
      </c>
      <c r="D115" s="182"/>
      <c r="E115" s="181">
        <v>0</v>
      </c>
    </row>
    <row r="116" spans="1:5" ht="27.75" customHeight="1" x14ac:dyDescent="0.2">
      <c r="A116" s="167" t="s">
        <v>598</v>
      </c>
      <c r="B116" s="43">
        <f>IFERROR(INDEX('Annex 1 LV, HV and UMS charges'!$B$12:$B$45,MATCH($A116,'Annex 1 LV, HV and UMS charges'!$A$12:$A$310,0)),INDEX('Annex 4 LDNO charges'!$B$14:$B$203,MATCH($A116,'Annex 4 LDNO charges'!$A$14:$A$203,0)))</f>
        <v>0</v>
      </c>
      <c r="C116" s="166">
        <v>0</v>
      </c>
      <c r="D116" s="182"/>
      <c r="E116" s="181">
        <v>0</v>
      </c>
    </row>
    <row r="117" spans="1:5" ht="27.75" customHeight="1" x14ac:dyDescent="0.2">
      <c r="A117" s="167" t="s">
        <v>599</v>
      </c>
      <c r="B117" s="43">
        <f>IFERROR(INDEX('Annex 1 LV, HV and UMS charges'!$B$12:$B$45,MATCH($A117,'Annex 1 LV, HV and UMS charges'!$A$12:$A$310,0)),INDEX('Annex 4 LDNO charges'!$B$14:$B$203,MATCH($A117,'Annex 4 LDNO charges'!$A$14:$A$203,0)))</f>
        <v>0</v>
      </c>
      <c r="C117" s="166">
        <v>0</v>
      </c>
      <c r="D117" s="182"/>
      <c r="E117" s="181">
        <v>0</v>
      </c>
    </row>
    <row r="118" spans="1:5" ht="27.75" customHeight="1" x14ac:dyDescent="0.2">
      <c r="A118" s="167" t="s">
        <v>600</v>
      </c>
      <c r="B118" s="43">
        <f>IFERROR(INDEX('Annex 1 LV, HV and UMS charges'!$B$12:$B$45,MATCH($A118,'Annex 1 LV, HV and UMS charges'!$A$12:$A$310,0)),INDEX('Annex 4 LDNO charges'!$B$14:$B$203,MATCH($A118,'Annex 4 LDNO charges'!$A$14:$A$203,0)))</f>
        <v>0</v>
      </c>
      <c r="C118" s="166">
        <v>0</v>
      </c>
      <c r="D118" s="182"/>
      <c r="E118" s="181">
        <v>0</v>
      </c>
    </row>
    <row r="119" spans="1:5" ht="27.75" customHeight="1" x14ac:dyDescent="0.2">
      <c r="A119" s="167" t="s">
        <v>601</v>
      </c>
      <c r="B119" s="43">
        <f>IFERROR(INDEX('Annex 1 LV, HV and UMS charges'!$B$12:$B$45,MATCH($A119,'Annex 1 LV, HV and UMS charges'!$A$12:$A$310,0)),INDEX('Annex 4 LDNO charges'!$B$14:$B$203,MATCH($A119,'Annex 4 LDNO charges'!$A$14:$A$203,0)))</f>
        <v>0</v>
      </c>
      <c r="C119" s="166">
        <v>0</v>
      </c>
      <c r="D119" s="182"/>
      <c r="E119" s="181">
        <v>0</v>
      </c>
    </row>
    <row r="120" spans="1:5" ht="27.75" customHeight="1" x14ac:dyDescent="0.2">
      <c r="A120" s="167" t="s">
        <v>602</v>
      </c>
      <c r="B120" s="43">
        <f>IFERROR(INDEX('Annex 1 LV, HV and UMS charges'!$B$12:$B$45,MATCH($A120,'Annex 1 LV, HV and UMS charges'!$A$12:$A$310,0)),INDEX('Annex 4 LDNO charges'!$B$14:$B$203,MATCH($A120,'Annex 4 LDNO charges'!$A$14:$A$203,0)))</f>
        <v>0</v>
      </c>
      <c r="C120" s="166">
        <v>0</v>
      </c>
      <c r="D120" s="182"/>
      <c r="E120" s="181">
        <v>0</v>
      </c>
    </row>
    <row r="121" spans="1:5" ht="27.75" customHeight="1" x14ac:dyDescent="0.2">
      <c r="A121" s="167" t="s">
        <v>689</v>
      </c>
      <c r="B121" s="43">
        <f>IFERROR(INDEX('Annex 1 LV, HV and UMS charges'!$B$12:$B$45,MATCH($A121,'Annex 1 LV, HV and UMS charges'!$A$12:$A$310,0)),INDEX('Annex 4 LDNO charges'!$B$14:$B$203,MATCH($A121,'Annex 4 LDNO charges'!$A$14:$A$203,0)))</f>
        <v>0</v>
      </c>
      <c r="C121" s="180" t="s">
        <v>640</v>
      </c>
      <c r="D121" s="181">
        <v>0</v>
      </c>
      <c r="E121" s="181">
        <v>0</v>
      </c>
    </row>
    <row r="122" spans="1:5" ht="27.75" customHeight="1" x14ac:dyDescent="0.2">
      <c r="A122" s="167" t="s">
        <v>690</v>
      </c>
      <c r="B122" s="43">
        <f>IFERROR(INDEX('Annex 1 LV, HV and UMS charges'!$B$12:$B$45,MATCH($A122,'Annex 1 LV, HV and UMS charges'!$A$12:$A$310,0)),INDEX('Annex 4 LDNO charges'!$B$14:$B$203,MATCH($A122,'Annex 4 LDNO charges'!$A$14:$A$203,0)))</f>
        <v>0</v>
      </c>
      <c r="C122" s="166" t="s">
        <v>639</v>
      </c>
      <c r="D122" s="182"/>
      <c r="E122" s="181">
        <v>0</v>
      </c>
    </row>
    <row r="123" spans="1:5" ht="27.75" customHeight="1" x14ac:dyDescent="0.2">
      <c r="A123" s="167" t="s">
        <v>691</v>
      </c>
      <c r="B123" s="43">
        <f>IFERROR(INDEX('Annex 1 LV, HV and UMS charges'!$B$12:$B$45,MATCH($A123,'Annex 1 LV, HV and UMS charges'!$A$12:$A$310,0)),INDEX('Annex 4 LDNO charges'!$B$14:$B$203,MATCH($A123,'Annex 4 LDNO charges'!$A$14:$A$203,0)))</f>
        <v>0</v>
      </c>
      <c r="C123" s="166" t="s">
        <v>639</v>
      </c>
      <c r="D123" s="182"/>
      <c r="E123" s="181">
        <v>0</v>
      </c>
    </row>
    <row r="124" spans="1:5" ht="27.75" customHeight="1" x14ac:dyDescent="0.2">
      <c r="A124" s="167" t="s">
        <v>692</v>
      </c>
      <c r="B124" s="43">
        <f>IFERROR(INDEX('Annex 1 LV, HV and UMS charges'!$B$12:$B$45,MATCH($A124,'Annex 1 LV, HV and UMS charges'!$A$12:$A$310,0)),INDEX('Annex 4 LDNO charges'!$B$14:$B$203,MATCH($A124,'Annex 4 LDNO charges'!$A$14:$A$203,0)))</f>
        <v>0</v>
      </c>
      <c r="C124" s="166" t="s">
        <v>639</v>
      </c>
      <c r="D124" s="182"/>
      <c r="E124" s="181">
        <v>0</v>
      </c>
    </row>
    <row r="125" spans="1:5" ht="30" x14ac:dyDescent="0.2">
      <c r="A125" s="167" t="s">
        <v>693</v>
      </c>
      <c r="B125" s="43">
        <f>IFERROR(INDEX('Annex 1 LV, HV and UMS charges'!$B$12:$B$45,MATCH($A125,'Annex 1 LV, HV and UMS charges'!$A$12:$A$310,0)),INDEX('Annex 4 LDNO charges'!$B$14:$B$203,MATCH($A125,'Annex 4 LDNO charges'!$A$14:$A$203,0)))</f>
        <v>0</v>
      </c>
      <c r="C125" s="166" t="s">
        <v>639</v>
      </c>
      <c r="D125" s="182"/>
      <c r="E125" s="181">
        <v>0</v>
      </c>
    </row>
    <row r="126" spans="1:5" ht="27.75" customHeight="1" x14ac:dyDescent="0.2">
      <c r="A126" s="167" t="s">
        <v>694</v>
      </c>
      <c r="B126" s="43">
        <f>IFERROR(INDEX('Annex 1 LV, HV and UMS charges'!$B$12:$B$45,MATCH($A126,'Annex 1 LV, HV and UMS charges'!$A$12:$A$310,0)),INDEX('Annex 4 LDNO charges'!$B$14:$B$203,MATCH($A126,'Annex 4 LDNO charges'!$A$14:$A$203,0)))</f>
        <v>0</v>
      </c>
      <c r="C126" s="166" t="s">
        <v>639</v>
      </c>
      <c r="D126" s="182"/>
      <c r="E126" s="181">
        <v>0</v>
      </c>
    </row>
    <row r="127" spans="1:5" ht="27.75" customHeight="1" x14ac:dyDescent="0.2">
      <c r="A127" s="167" t="s">
        <v>573</v>
      </c>
      <c r="B127" s="43">
        <f>IFERROR(INDEX('Annex 1 LV, HV and UMS charges'!$B$12:$B$45,MATCH($A127,'Annex 1 LV, HV and UMS charges'!$A$12:$A$310,0)),INDEX('Annex 4 LDNO charges'!$B$14:$B$203,MATCH($A127,'Annex 4 LDNO charges'!$A$14:$A$203,0)))</f>
        <v>0</v>
      </c>
      <c r="C127" s="166">
        <v>0</v>
      </c>
      <c r="D127" s="182"/>
      <c r="E127" s="181">
        <v>0</v>
      </c>
    </row>
    <row r="128" spans="1:5" ht="27.75" customHeight="1" x14ac:dyDescent="0.2">
      <c r="A128" s="167" t="s">
        <v>574</v>
      </c>
      <c r="B128" s="43">
        <f>IFERROR(INDEX('Annex 1 LV, HV and UMS charges'!$B$12:$B$45,MATCH($A128,'Annex 1 LV, HV and UMS charges'!$A$12:$A$310,0)),INDEX('Annex 4 LDNO charges'!$B$14:$B$203,MATCH($A128,'Annex 4 LDNO charges'!$A$14:$A$203,0)))</f>
        <v>0</v>
      </c>
      <c r="C128" s="166">
        <v>0</v>
      </c>
      <c r="D128" s="182"/>
      <c r="E128" s="181">
        <v>0</v>
      </c>
    </row>
    <row r="129" spans="1:5" ht="27.75" customHeight="1" x14ac:dyDescent="0.2">
      <c r="A129" s="167" t="s">
        <v>575</v>
      </c>
      <c r="B129" s="43">
        <f>IFERROR(INDEX('Annex 1 LV, HV and UMS charges'!$B$12:$B$45,MATCH($A129,'Annex 1 LV, HV and UMS charges'!$A$12:$A$310,0)),INDEX('Annex 4 LDNO charges'!$B$14:$B$203,MATCH($A129,'Annex 4 LDNO charges'!$A$14:$A$203,0)))</f>
        <v>0</v>
      </c>
      <c r="C129" s="166">
        <v>0</v>
      </c>
      <c r="D129" s="182"/>
      <c r="E129" s="181">
        <v>0</v>
      </c>
    </row>
    <row r="130" spans="1:5" ht="27.75" customHeight="1" x14ac:dyDescent="0.2">
      <c r="A130" s="167" t="s">
        <v>576</v>
      </c>
      <c r="B130" s="43">
        <f>IFERROR(INDEX('Annex 1 LV, HV and UMS charges'!$B$12:$B$45,MATCH($A130,'Annex 1 LV, HV and UMS charges'!$A$12:$A$310,0)),INDEX('Annex 4 LDNO charges'!$B$14:$B$203,MATCH($A130,'Annex 4 LDNO charges'!$A$14:$A$203,0)))</f>
        <v>0</v>
      </c>
      <c r="C130" s="166">
        <v>0</v>
      </c>
      <c r="D130" s="182"/>
      <c r="E130" s="181">
        <v>0</v>
      </c>
    </row>
    <row r="131" spans="1:5" ht="27.75" customHeight="1" x14ac:dyDescent="0.2">
      <c r="A131" s="167" t="s">
        <v>577</v>
      </c>
      <c r="B131" s="43">
        <f>IFERROR(INDEX('Annex 1 LV, HV and UMS charges'!$B$12:$B$45,MATCH($A131,'Annex 1 LV, HV and UMS charges'!$A$12:$A$310,0)),INDEX('Annex 4 LDNO charges'!$B$14:$B$203,MATCH($A131,'Annex 4 LDNO charges'!$A$14:$A$203,0)))</f>
        <v>0</v>
      </c>
      <c r="C131" s="166">
        <v>0</v>
      </c>
      <c r="D131" s="182"/>
      <c r="E131" s="181">
        <v>0</v>
      </c>
    </row>
    <row r="132" spans="1:5" ht="27.75" customHeight="1" x14ac:dyDescent="0.2">
      <c r="A132" s="167" t="s">
        <v>578</v>
      </c>
      <c r="B132" s="43">
        <f>IFERROR(INDEX('Annex 1 LV, HV and UMS charges'!$B$12:$B$45,MATCH($A132,'Annex 1 LV, HV and UMS charges'!$A$12:$A$310,0)),INDEX('Annex 4 LDNO charges'!$B$14:$B$203,MATCH($A132,'Annex 4 LDNO charges'!$A$14:$A$203,0)))</f>
        <v>0</v>
      </c>
      <c r="C132" s="166">
        <v>0</v>
      </c>
      <c r="D132" s="182"/>
      <c r="E132" s="181">
        <v>0</v>
      </c>
    </row>
    <row r="133" spans="1:5" ht="27.75" customHeight="1" x14ac:dyDescent="0.2">
      <c r="A133" s="167" t="s">
        <v>579</v>
      </c>
      <c r="B133" s="43">
        <f>IFERROR(INDEX('Annex 1 LV, HV and UMS charges'!$B$12:$B$45,MATCH($A133,'Annex 1 LV, HV and UMS charges'!$A$12:$A$310,0)),INDEX('Annex 4 LDNO charges'!$B$14:$B$203,MATCH($A133,'Annex 4 LDNO charges'!$A$14:$A$203,0)))</f>
        <v>0</v>
      </c>
      <c r="C133" s="166">
        <v>0</v>
      </c>
      <c r="D133" s="182"/>
      <c r="E133" s="181">
        <v>0</v>
      </c>
    </row>
    <row r="134" spans="1:5" ht="27.75" customHeight="1" x14ac:dyDescent="0.2">
      <c r="A134" s="167" t="s">
        <v>580</v>
      </c>
      <c r="B134" s="43">
        <f>IFERROR(INDEX('Annex 1 LV, HV and UMS charges'!$B$12:$B$45,MATCH($A134,'Annex 1 LV, HV and UMS charges'!$A$12:$A$310,0)),INDEX('Annex 4 LDNO charges'!$B$14:$B$203,MATCH($A134,'Annex 4 LDNO charges'!$A$14:$A$203,0)))</f>
        <v>0</v>
      </c>
      <c r="C134" s="166">
        <v>0</v>
      </c>
      <c r="D134" s="182"/>
      <c r="E134" s="181">
        <v>0</v>
      </c>
    </row>
    <row r="135" spans="1:5" ht="27.75" customHeight="1" x14ac:dyDescent="0.2">
      <c r="A135" s="167" t="s">
        <v>581</v>
      </c>
      <c r="B135" s="43">
        <f>IFERROR(INDEX('Annex 1 LV, HV and UMS charges'!$B$12:$B$45,MATCH($A135,'Annex 1 LV, HV and UMS charges'!$A$12:$A$310,0)),INDEX('Annex 4 LDNO charges'!$B$14:$B$203,MATCH($A135,'Annex 4 LDNO charges'!$A$14:$A$203,0)))</f>
        <v>0</v>
      </c>
      <c r="C135" s="166">
        <v>0</v>
      </c>
      <c r="D135" s="182"/>
      <c r="E135" s="181">
        <v>0</v>
      </c>
    </row>
    <row r="136" spans="1:5" ht="27.75" customHeight="1" x14ac:dyDescent="0.2">
      <c r="A136" s="167" t="s">
        <v>582</v>
      </c>
      <c r="B136" s="43">
        <f>IFERROR(INDEX('Annex 1 LV, HV and UMS charges'!$B$12:$B$45,MATCH($A136,'Annex 1 LV, HV and UMS charges'!$A$12:$A$310,0)),INDEX('Annex 4 LDNO charges'!$B$14:$B$203,MATCH($A136,'Annex 4 LDNO charges'!$A$14:$A$203,0)))</f>
        <v>0</v>
      </c>
      <c r="C136" s="166">
        <v>0</v>
      </c>
      <c r="D136" s="182"/>
      <c r="E136" s="181">
        <v>0</v>
      </c>
    </row>
    <row r="137" spans="1:5" ht="27.75" customHeight="1" x14ac:dyDescent="0.2">
      <c r="A137" s="167" t="s">
        <v>583</v>
      </c>
      <c r="B137" s="43">
        <f>IFERROR(INDEX('Annex 1 LV, HV and UMS charges'!$B$12:$B$45,MATCH($A137,'Annex 1 LV, HV and UMS charges'!$A$12:$A$310,0)),INDEX('Annex 4 LDNO charges'!$B$14:$B$203,MATCH($A137,'Annex 4 LDNO charges'!$A$14:$A$203,0)))</f>
        <v>0</v>
      </c>
      <c r="C137" s="166">
        <v>0</v>
      </c>
      <c r="D137" s="182"/>
      <c r="E137" s="181">
        <v>0</v>
      </c>
    </row>
    <row r="138" spans="1:5" ht="27.75" customHeight="1" x14ac:dyDescent="0.2">
      <c r="A138" s="167" t="s">
        <v>584</v>
      </c>
      <c r="B138" s="43">
        <f>IFERROR(INDEX('Annex 1 LV, HV and UMS charges'!$B$12:$B$45,MATCH($A138,'Annex 1 LV, HV and UMS charges'!$A$12:$A$310,0)),INDEX('Annex 4 LDNO charges'!$B$14:$B$203,MATCH($A138,'Annex 4 LDNO charges'!$A$14:$A$203,0)))</f>
        <v>0</v>
      </c>
      <c r="C138" s="166">
        <v>0</v>
      </c>
      <c r="D138" s="182"/>
      <c r="E138" s="181">
        <v>0</v>
      </c>
    </row>
    <row r="139" spans="1:5" ht="27.75" customHeight="1" x14ac:dyDescent="0.2">
      <c r="A139" s="167" t="s">
        <v>585</v>
      </c>
      <c r="B139" s="43">
        <f>IFERROR(INDEX('Annex 1 LV, HV and UMS charges'!$B$12:$B$45,MATCH($A139,'Annex 1 LV, HV and UMS charges'!$A$12:$A$310,0)),INDEX('Annex 4 LDNO charges'!$B$14:$B$203,MATCH($A139,'Annex 4 LDNO charges'!$A$14:$A$203,0)))</f>
        <v>0</v>
      </c>
      <c r="C139" s="166">
        <v>0</v>
      </c>
      <c r="D139" s="182"/>
      <c r="E139" s="181">
        <v>0</v>
      </c>
    </row>
    <row r="140" spans="1:5" ht="27.75" customHeight="1" x14ac:dyDescent="0.2">
      <c r="A140" s="167" t="s">
        <v>586</v>
      </c>
      <c r="B140" s="43">
        <f>IFERROR(INDEX('Annex 1 LV, HV and UMS charges'!$B$12:$B$45,MATCH($A140,'Annex 1 LV, HV and UMS charges'!$A$12:$A$310,0)),INDEX('Annex 4 LDNO charges'!$B$14:$B$203,MATCH($A140,'Annex 4 LDNO charges'!$A$14:$A$203,0)))</f>
        <v>0</v>
      </c>
      <c r="C140" s="166">
        <v>0</v>
      </c>
      <c r="D140" s="182"/>
      <c r="E140" s="181">
        <v>0</v>
      </c>
    </row>
    <row r="141" spans="1:5" ht="27.75" customHeight="1" x14ac:dyDescent="0.2">
      <c r="A141" s="167" t="s">
        <v>587</v>
      </c>
      <c r="B141" s="43">
        <f>IFERROR(INDEX('Annex 1 LV, HV and UMS charges'!$B$12:$B$45,MATCH($A141,'Annex 1 LV, HV and UMS charges'!$A$12:$A$310,0)),INDEX('Annex 4 LDNO charges'!$B$14:$B$203,MATCH($A141,'Annex 4 LDNO charges'!$A$14:$A$203,0)))</f>
        <v>0</v>
      </c>
      <c r="C141" s="166">
        <v>0</v>
      </c>
      <c r="D141" s="182"/>
      <c r="E141" s="181">
        <v>0</v>
      </c>
    </row>
    <row r="142" spans="1:5" ht="27.75" customHeight="1" x14ac:dyDescent="0.2">
      <c r="A142" s="167" t="s">
        <v>695</v>
      </c>
      <c r="B142" s="43">
        <f>IFERROR(INDEX('Annex 1 LV, HV and UMS charges'!$B$12:$B$45,MATCH($A142,'Annex 1 LV, HV and UMS charges'!$A$12:$A$310,0)),INDEX('Annex 4 LDNO charges'!$B$14:$B$203,MATCH($A142,'Annex 4 LDNO charges'!$A$14:$A$203,0)))</f>
        <v>0</v>
      </c>
      <c r="C142" s="180" t="s">
        <v>640</v>
      </c>
      <c r="D142" s="181">
        <v>0</v>
      </c>
      <c r="E142" s="181">
        <v>0</v>
      </c>
    </row>
    <row r="143" spans="1:5" ht="27.75" customHeight="1" x14ac:dyDescent="0.2">
      <c r="A143" s="167" t="s">
        <v>696</v>
      </c>
      <c r="B143" s="43">
        <f>IFERROR(INDEX('Annex 1 LV, HV and UMS charges'!$B$12:$B$45,MATCH($A143,'Annex 1 LV, HV and UMS charges'!$A$12:$A$310,0)),INDEX('Annex 4 LDNO charges'!$B$14:$B$203,MATCH($A143,'Annex 4 LDNO charges'!$A$14:$A$203,0)))</f>
        <v>0</v>
      </c>
      <c r="C143" s="166" t="s">
        <v>639</v>
      </c>
      <c r="D143" s="182"/>
      <c r="E143" s="181">
        <v>0</v>
      </c>
    </row>
    <row r="144" spans="1:5" ht="27.75" customHeight="1" x14ac:dyDescent="0.2">
      <c r="A144" s="167" t="s">
        <v>697</v>
      </c>
      <c r="B144" s="43">
        <f>IFERROR(INDEX('Annex 1 LV, HV and UMS charges'!$B$12:$B$45,MATCH($A144,'Annex 1 LV, HV and UMS charges'!$A$12:$A$310,0)),INDEX('Annex 4 LDNO charges'!$B$14:$B$203,MATCH($A144,'Annex 4 LDNO charges'!$A$14:$A$203,0)))</f>
        <v>0</v>
      </c>
      <c r="C144" s="166" t="s">
        <v>639</v>
      </c>
      <c r="D144" s="182"/>
      <c r="E144" s="181">
        <v>0</v>
      </c>
    </row>
    <row r="145" spans="1:5" ht="27.75" customHeight="1" x14ac:dyDescent="0.2">
      <c r="A145" s="167" t="s">
        <v>698</v>
      </c>
      <c r="B145" s="43">
        <f>IFERROR(INDEX('Annex 1 LV, HV and UMS charges'!$B$12:$B$45,MATCH($A145,'Annex 1 LV, HV and UMS charges'!$A$12:$A$310,0)),INDEX('Annex 4 LDNO charges'!$B$14:$B$203,MATCH($A145,'Annex 4 LDNO charges'!$A$14:$A$203,0)))</f>
        <v>0</v>
      </c>
      <c r="C145" s="166" t="s">
        <v>639</v>
      </c>
      <c r="D145" s="182"/>
      <c r="E145" s="181">
        <v>0</v>
      </c>
    </row>
    <row r="146" spans="1:5" ht="27.75" customHeight="1" x14ac:dyDescent="0.2">
      <c r="A146" s="167" t="s">
        <v>699</v>
      </c>
      <c r="B146" s="43">
        <f>IFERROR(INDEX('Annex 1 LV, HV and UMS charges'!$B$12:$B$45,MATCH($A146,'Annex 1 LV, HV and UMS charges'!$A$12:$A$310,0)),INDEX('Annex 4 LDNO charges'!$B$14:$B$203,MATCH($A146,'Annex 4 LDNO charges'!$A$14:$A$203,0)))</f>
        <v>0</v>
      </c>
      <c r="C146" s="166" t="s">
        <v>639</v>
      </c>
      <c r="D146" s="182"/>
      <c r="E146" s="181">
        <v>0</v>
      </c>
    </row>
    <row r="147" spans="1:5" ht="27.75" customHeight="1" x14ac:dyDescent="0.2">
      <c r="A147" s="167" t="s">
        <v>700</v>
      </c>
      <c r="B147" s="43">
        <f>IFERROR(INDEX('Annex 1 LV, HV and UMS charges'!$B$12:$B$45,MATCH($A147,'Annex 1 LV, HV and UMS charges'!$A$12:$A$310,0)),INDEX('Annex 4 LDNO charges'!$B$14:$B$203,MATCH($A147,'Annex 4 LDNO charges'!$A$14:$A$203,0)))</f>
        <v>0</v>
      </c>
      <c r="C147" s="166" t="s">
        <v>639</v>
      </c>
      <c r="D147" s="182"/>
      <c r="E147" s="181">
        <v>0</v>
      </c>
    </row>
    <row r="148" spans="1:5" ht="27.75" customHeight="1" x14ac:dyDescent="0.2">
      <c r="A148" s="167" t="s">
        <v>558</v>
      </c>
      <c r="B148" s="43">
        <f>IFERROR(INDEX('Annex 1 LV, HV and UMS charges'!$B$12:$B$45,MATCH($A148,'Annex 1 LV, HV and UMS charges'!$A$12:$A$310,0)),INDEX('Annex 4 LDNO charges'!$B$14:$B$203,MATCH($A148,'Annex 4 LDNO charges'!$A$14:$A$203,0)))</f>
        <v>0</v>
      </c>
      <c r="C148" s="166">
        <v>0</v>
      </c>
      <c r="D148" s="182"/>
      <c r="E148" s="181">
        <v>0</v>
      </c>
    </row>
    <row r="149" spans="1:5" ht="27.75" customHeight="1" x14ac:dyDescent="0.2">
      <c r="A149" s="167" t="s">
        <v>559</v>
      </c>
      <c r="B149" s="43">
        <f>IFERROR(INDEX('Annex 1 LV, HV and UMS charges'!$B$12:$B$45,MATCH($A149,'Annex 1 LV, HV and UMS charges'!$A$12:$A$310,0)),INDEX('Annex 4 LDNO charges'!$B$14:$B$203,MATCH($A149,'Annex 4 LDNO charges'!$A$14:$A$203,0)))</f>
        <v>0</v>
      </c>
      <c r="C149" s="166">
        <v>0</v>
      </c>
      <c r="D149" s="182"/>
      <c r="E149" s="181">
        <v>0</v>
      </c>
    </row>
    <row r="150" spans="1:5" ht="27.75" customHeight="1" x14ac:dyDescent="0.2">
      <c r="A150" s="167" t="s">
        <v>560</v>
      </c>
      <c r="B150" s="43">
        <f>IFERROR(INDEX('Annex 1 LV, HV and UMS charges'!$B$12:$B$45,MATCH($A150,'Annex 1 LV, HV and UMS charges'!$A$12:$A$310,0)),INDEX('Annex 4 LDNO charges'!$B$14:$B$203,MATCH($A150,'Annex 4 LDNO charges'!$A$14:$A$203,0)))</f>
        <v>0</v>
      </c>
      <c r="C150" s="166">
        <v>0</v>
      </c>
      <c r="D150" s="182"/>
      <c r="E150" s="181">
        <v>0</v>
      </c>
    </row>
    <row r="151" spans="1:5" ht="27.75" customHeight="1" x14ac:dyDescent="0.2">
      <c r="A151" s="167" t="s">
        <v>561</v>
      </c>
      <c r="B151" s="43">
        <f>IFERROR(INDEX('Annex 1 LV, HV and UMS charges'!$B$12:$B$45,MATCH($A151,'Annex 1 LV, HV and UMS charges'!$A$12:$A$310,0)),INDEX('Annex 4 LDNO charges'!$B$14:$B$203,MATCH($A151,'Annex 4 LDNO charges'!$A$14:$A$203,0)))</f>
        <v>0</v>
      </c>
      <c r="C151" s="166">
        <v>0</v>
      </c>
      <c r="D151" s="182"/>
      <c r="E151" s="181">
        <v>0</v>
      </c>
    </row>
    <row r="152" spans="1:5" ht="27.75" customHeight="1" x14ac:dyDescent="0.2">
      <c r="A152" s="167" t="s">
        <v>562</v>
      </c>
      <c r="B152" s="43">
        <f>IFERROR(INDEX('Annex 1 LV, HV and UMS charges'!$B$12:$B$45,MATCH($A152,'Annex 1 LV, HV and UMS charges'!$A$12:$A$310,0)),INDEX('Annex 4 LDNO charges'!$B$14:$B$203,MATCH($A152,'Annex 4 LDNO charges'!$A$14:$A$203,0)))</f>
        <v>0</v>
      </c>
      <c r="C152" s="166">
        <v>0</v>
      </c>
      <c r="D152" s="182"/>
      <c r="E152" s="181">
        <v>0</v>
      </c>
    </row>
    <row r="153" spans="1:5" ht="27.75" customHeight="1" x14ac:dyDescent="0.2">
      <c r="A153" s="167" t="s">
        <v>563</v>
      </c>
      <c r="B153" s="43">
        <f>IFERROR(INDEX('Annex 1 LV, HV and UMS charges'!$B$12:$B$45,MATCH($A153,'Annex 1 LV, HV and UMS charges'!$A$12:$A$310,0)),INDEX('Annex 4 LDNO charges'!$B$14:$B$203,MATCH($A153,'Annex 4 LDNO charges'!$A$14:$A$203,0)))</f>
        <v>0</v>
      </c>
      <c r="C153" s="166">
        <v>0</v>
      </c>
      <c r="D153" s="182"/>
      <c r="E153" s="181">
        <v>0</v>
      </c>
    </row>
    <row r="154" spans="1:5" ht="27.75" customHeight="1" x14ac:dyDescent="0.2">
      <c r="A154" s="167" t="s">
        <v>564</v>
      </c>
      <c r="B154" s="43">
        <f>IFERROR(INDEX('Annex 1 LV, HV and UMS charges'!$B$12:$B$45,MATCH($A154,'Annex 1 LV, HV and UMS charges'!$A$12:$A$310,0)),INDEX('Annex 4 LDNO charges'!$B$14:$B$203,MATCH($A154,'Annex 4 LDNO charges'!$A$14:$A$203,0)))</f>
        <v>0</v>
      </c>
      <c r="C154" s="166">
        <v>0</v>
      </c>
      <c r="D154" s="182"/>
      <c r="E154" s="181">
        <v>0</v>
      </c>
    </row>
    <row r="155" spans="1:5" ht="27.75" customHeight="1" x14ac:dyDescent="0.2">
      <c r="A155" s="167" t="s">
        <v>565</v>
      </c>
      <c r="B155" s="43">
        <f>IFERROR(INDEX('Annex 1 LV, HV and UMS charges'!$B$12:$B$45,MATCH($A155,'Annex 1 LV, HV and UMS charges'!$A$12:$A$310,0)),INDEX('Annex 4 LDNO charges'!$B$14:$B$203,MATCH($A155,'Annex 4 LDNO charges'!$A$14:$A$203,0)))</f>
        <v>0</v>
      </c>
      <c r="C155" s="166">
        <v>0</v>
      </c>
      <c r="D155" s="182"/>
      <c r="E155" s="181">
        <v>0</v>
      </c>
    </row>
    <row r="156" spans="1:5" ht="27.75" customHeight="1" x14ac:dyDescent="0.2">
      <c r="A156" s="167" t="s">
        <v>566</v>
      </c>
      <c r="B156" s="43">
        <f>IFERROR(INDEX('Annex 1 LV, HV and UMS charges'!$B$12:$B$45,MATCH($A156,'Annex 1 LV, HV and UMS charges'!$A$12:$A$310,0)),INDEX('Annex 4 LDNO charges'!$B$14:$B$203,MATCH($A156,'Annex 4 LDNO charges'!$A$14:$A$203,0)))</f>
        <v>0</v>
      </c>
      <c r="C156" s="166">
        <v>0</v>
      </c>
      <c r="D156" s="182"/>
      <c r="E156" s="181">
        <v>0</v>
      </c>
    </row>
    <row r="157" spans="1:5" ht="27.75" customHeight="1" x14ac:dyDescent="0.2">
      <c r="A157" s="167" t="s">
        <v>567</v>
      </c>
      <c r="B157" s="43">
        <f>IFERROR(INDEX('Annex 1 LV, HV and UMS charges'!$B$12:$B$45,MATCH($A157,'Annex 1 LV, HV and UMS charges'!$A$12:$A$310,0)),INDEX('Annex 4 LDNO charges'!$B$14:$B$203,MATCH($A157,'Annex 4 LDNO charges'!$A$14:$A$203,0)))</f>
        <v>0</v>
      </c>
      <c r="C157" s="166">
        <v>0</v>
      </c>
      <c r="D157" s="182"/>
      <c r="E157" s="181">
        <v>0</v>
      </c>
    </row>
    <row r="158" spans="1:5" ht="27.75" customHeight="1" x14ac:dyDescent="0.2">
      <c r="A158" s="167" t="s">
        <v>568</v>
      </c>
      <c r="B158" s="43">
        <f>IFERROR(INDEX('Annex 1 LV, HV and UMS charges'!$B$12:$B$45,MATCH($A158,'Annex 1 LV, HV and UMS charges'!$A$12:$A$310,0)),INDEX('Annex 4 LDNO charges'!$B$14:$B$203,MATCH($A158,'Annex 4 LDNO charges'!$A$14:$A$203,0)))</f>
        <v>0</v>
      </c>
      <c r="C158" s="166">
        <v>0</v>
      </c>
      <c r="D158" s="182"/>
      <c r="E158" s="181">
        <v>0</v>
      </c>
    </row>
    <row r="159" spans="1:5" ht="27.75" customHeight="1" x14ac:dyDescent="0.2">
      <c r="A159" s="167" t="s">
        <v>569</v>
      </c>
      <c r="B159" s="43">
        <f>IFERROR(INDEX('Annex 1 LV, HV and UMS charges'!$B$12:$B$45,MATCH($A159,'Annex 1 LV, HV and UMS charges'!$A$12:$A$310,0)),INDEX('Annex 4 LDNO charges'!$B$14:$B$203,MATCH($A159,'Annex 4 LDNO charges'!$A$14:$A$203,0)))</f>
        <v>0</v>
      </c>
      <c r="C159" s="166">
        <v>0</v>
      </c>
      <c r="D159" s="182"/>
      <c r="E159" s="181">
        <v>0</v>
      </c>
    </row>
    <row r="160" spans="1:5" ht="27.75" customHeight="1" x14ac:dyDescent="0.2">
      <c r="A160" s="167" t="s">
        <v>570</v>
      </c>
      <c r="B160" s="43">
        <f>IFERROR(INDEX('Annex 1 LV, HV and UMS charges'!$B$12:$B$45,MATCH($A160,'Annex 1 LV, HV and UMS charges'!$A$12:$A$310,0)),INDEX('Annex 4 LDNO charges'!$B$14:$B$203,MATCH($A160,'Annex 4 LDNO charges'!$A$14:$A$203,0)))</f>
        <v>0</v>
      </c>
      <c r="C160" s="166">
        <v>0</v>
      </c>
      <c r="D160" s="182"/>
      <c r="E160" s="181">
        <v>0</v>
      </c>
    </row>
    <row r="161" spans="1:7" ht="27.75" customHeight="1" x14ac:dyDescent="0.2">
      <c r="A161" s="167" t="s">
        <v>571</v>
      </c>
      <c r="B161" s="43">
        <f>IFERROR(INDEX('Annex 1 LV, HV and UMS charges'!$B$12:$B$45,MATCH($A161,'Annex 1 LV, HV and UMS charges'!$A$12:$A$310,0)),INDEX('Annex 4 LDNO charges'!$B$14:$B$203,MATCH($A161,'Annex 4 LDNO charges'!$A$14:$A$203,0)))</f>
        <v>0</v>
      </c>
      <c r="C161" s="166">
        <v>0</v>
      </c>
      <c r="D161" s="182"/>
      <c r="E161" s="181">
        <v>0</v>
      </c>
    </row>
    <row r="162" spans="1:7" ht="27.75" customHeight="1" x14ac:dyDescent="0.2">
      <c r="A162" s="167" t="s">
        <v>572</v>
      </c>
      <c r="B162" s="43">
        <f>IFERROR(INDEX('Annex 1 LV, HV and UMS charges'!$B$12:$B$45,MATCH($A162,'Annex 1 LV, HV and UMS charges'!$A$12:$A$310,0)),INDEX('Annex 4 LDNO charges'!$B$14:$B$203,MATCH($A162,'Annex 4 LDNO charges'!$A$14:$A$203,0)))</f>
        <v>0</v>
      </c>
      <c r="C162" s="166">
        <v>0</v>
      </c>
      <c r="D162" s="182"/>
      <c r="E162" s="181">
        <v>0</v>
      </c>
    </row>
    <row r="163" spans="1:7" ht="27.75" customHeight="1" x14ac:dyDescent="0.2">
      <c r="A163" s="2" t="s">
        <v>739</v>
      </c>
      <c r="B163" s="2"/>
      <c r="C163" s="3"/>
      <c r="F163" s="3"/>
      <c r="G163" s="3"/>
    </row>
    <row r="164" spans="1:7" ht="27.75" customHeight="1" x14ac:dyDescent="0.2">
      <c r="A164" s="2" t="s">
        <v>740</v>
      </c>
      <c r="B164" s="2"/>
      <c r="C164" s="3"/>
      <c r="F164" s="3"/>
      <c r="G164" s="3"/>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&amp;L&amp;"Arial,Bold"
&amp;"Arial,Regular"Annex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30"/>
  <sheetViews>
    <sheetView topLeftCell="A407" zoomScale="85" zoomScaleNormal="85" zoomScaleSheetLayoutView="100" workbookViewId="0">
      <selection activeCell="C4" sqref="C4:D425"/>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4" t="s">
        <v>30</v>
      </c>
      <c r="B1" s="3"/>
      <c r="C1" s="2"/>
      <c r="E1" s="9"/>
      <c r="F1" s="4"/>
      <c r="G1" s="4"/>
    </row>
    <row r="2" spans="1:7" s="10" customFormat="1" ht="18" x14ac:dyDescent="0.2">
      <c r="A2" s="255" t="str">
        <f>Overview!B4&amp; " - Effective from "&amp;Overview!D4&amp;" - "&amp;Overview!E4&amp;" Nodal/Zonal charges"</f>
        <v>National Grid Electricity Distribution (South Wales) plc  - Effective from 1 April 2026 - Final Nodal/Zonal charges</v>
      </c>
      <c r="B2" s="256"/>
      <c r="C2" s="256"/>
      <c r="D2" s="257"/>
    </row>
    <row r="3" spans="1:7" ht="60.75" customHeight="1" x14ac:dyDescent="0.2">
      <c r="A3" s="21" t="s">
        <v>97</v>
      </c>
      <c r="B3" s="21" t="s">
        <v>0</v>
      </c>
      <c r="C3" s="21" t="s">
        <v>64</v>
      </c>
      <c r="D3" s="21" t="s">
        <v>65</v>
      </c>
    </row>
    <row r="4" spans="1:7" ht="21.75" customHeight="1" x14ac:dyDescent="0.2">
      <c r="A4" s="7" t="s">
        <v>1088</v>
      </c>
      <c r="B4" s="217">
        <v>0</v>
      </c>
      <c r="C4" s="216">
        <v>0</v>
      </c>
      <c r="D4" s="216">
        <v>0</v>
      </c>
    </row>
    <row r="5" spans="1:7" ht="21.75" customHeight="1" x14ac:dyDescent="0.2">
      <c r="A5" s="7" t="s">
        <v>1089</v>
      </c>
      <c r="B5" s="217">
        <v>0</v>
      </c>
      <c r="C5" s="216">
        <v>2.3692162474335325</v>
      </c>
      <c r="D5" s="216">
        <v>-2.5404212920554412E-3</v>
      </c>
    </row>
    <row r="6" spans="1:7" ht="21.75" customHeight="1" x14ac:dyDescent="0.2">
      <c r="A6" s="7" t="s">
        <v>1090</v>
      </c>
      <c r="B6" s="217">
        <v>0</v>
      </c>
      <c r="C6" s="216">
        <v>9.0550772041060483</v>
      </c>
      <c r="D6" s="216">
        <v>0.87699421442543302</v>
      </c>
    </row>
    <row r="7" spans="1:7" ht="21.75" customHeight="1" x14ac:dyDescent="0.2">
      <c r="A7" s="7" t="s">
        <v>1091</v>
      </c>
      <c r="B7" s="217">
        <v>0</v>
      </c>
      <c r="C7" s="216">
        <v>-3.2086741719674482E-2</v>
      </c>
      <c r="D7" s="216">
        <v>5.6442041922949393</v>
      </c>
    </row>
    <row r="8" spans="1:7" ht="21.75" customHeight="1" x14ac:dyDescent="0.2">
      <c r="A8" s="7" t="s">
        <v>1092</v>
      </c>
      <c r="B8" s="217">
        <v>0</v>
      </c>
      <c r="C8" s="216">
        <v>1.0751896945108288</v>
      </c>
      <c r="D8" s="216">
        <v>7.9751051990716366</v>
      </c>
    </row>
    <row r="9" spans="1:7" ht="21.75" customHeight="1" x14ac:dyDescent="0.2">
      <c r="A9" s="7" t="s">
        <v>1093</v>
      </c>
      <c r="B9" s="217">
        <v>0</v>
      </c>
      <c r="C9" s="216">
        <v>10.936093588268196</v>
      </c>
      <c r="D9" s="216">
        <v>8.1582597923346309</v>
      </c>
    </row>
    <row r="10" spans="1:7" ht="21.75" customHeight="1" x14ac:dyDescent="0.2">
      <c r="A10" s="7" t="s">
        <v>1094</v>
      </c>
      <c r="B10" s="217">
        <v>0</v>
      </c>
      <c r="C10" s="216">
        <v>1.076581997447704</v>
      </c>
      <c r="D10" s="216">
        <v>7.9762374813232073</v>
      </c>
    </row>
    <row r="11" spans="1:7" ht="21.75" customHeight="1" x14ac:dyDescent="0.2">
      <c r="A11" s="7" t="s">
        <v>1095</v>
      </c>
      <c r="B11" s="217">
        <v>0</v>
      </c>
      <c r="C11" s="216">
        <v>-2.0630104566025769</v>
      </c>
      <c r="D11" s="216">
        <v>4.014163778616843E-2</v>
      </c>
    </row>
    <row r="12" spans="1:7" ht="21.75" customHeight="1" x14ac:dyDescent="0.2">
      <c r="A12" s="7" t="s">
        <v>1096</v>
      </c>
      <c r="B12" s="217">
        <v>0</v>
      </c>
      <c r="C12" s="216">
        <v>-2.0799009473668901</v>
      </c>
      <c r="D12" s="216">
        <v>4.0134452076235991E-2</v>
      </c>
    </row>
    <row r="13" spans="1:7" ht="21.75" customHeight="1" x14ac:dyDescent="0.2">
      <c r="A13" s="7" t="s">
        <v>1097</v>
      </c>
      <c r="B13" s="217">
        <v>0</v>
      </c>
      <c r="C13" s="216">
        <v>-2.0784261049495436</v>
      </c>
      <c r="D13" s="216">
        <v>4.0181686470866534E-2</v>
      </c>
    </row>
    <row r="14" spans="1:7" ht="21.75" customHeight="1" x14ac:dyDescent="0.2">
      <c r="A14" s="7" t="s">
        <v>1098</v>
      </c>
      <c r="B14" s="217">
        <v>0</v>
      </c>
      <c r="C14" s="216">
        <v>-2.0630285980500256</v>
      </c>
      <c r="D14" s="216">
        <v>4.0141037486940416E-2</v>
      </c>
    </row>
    <row r="15" spans="1:7" ht="21.75" customHeight="1" x14ac:dyDescent="0.2">
      <c r="A15" s="7" t="s">
        <v>1099</v>
      </c>
      <c r="B15" s="217">
        <v>0</v>
      </c>
      <c r="C15" s="216">
        <v>0.12444710232166588</v>
      </c>
      <c r="D15" s="216">
        <v>0.93345398924132972</v>
      </c>
    </row>
    <row r="16" spans="1:7" ht="21.75" customHeight="1" x14ac:dyDescent="0.2">
      <c r="A16" s="7" t="s">
        <v>1100</v>
      </c>
      <c r="B16" s="217">
        <v>0</v>
      </c>
      <c r="C16" s="216">
        <v>0.12453124968707067</v>
      </c>
      <c r="D16" s="216">
        <v>0.93399252435377988</v>
      </c>
    </row>
    <row r="17" spans="1:4" ht="21.75" customHeight="1" x14ac:dyDescent="0.2">
      <c r="A17" s="7" t="s">
        <v>1101</v>
      </c>
      <c r="B17" s="217">
        <v>0</v>
      </c>
      <c r="C17" s="216">
        <v>-0.41423241808584027</v>
      </c>
      <c r="D17" s="216">
        <v>-2.1124753051834564E-2</v>
      </c>
    </row>
    <row r="18" spans="1:4" ht="21.75" customHeight="1" x14ac:dyDescent="0.2">
      <c r="A18" s="7" t="s">
        <v>1102</v>
      </c>
      <c r="B18" s="217">
        <v>0</v>
      </c>
      <c r="C18" s="216">
        <v>7.6189043948803406E-4</v>
      </c>
      <c r="D18" s="216">
        <v>3.5874624505284482E-2</v>
      </c>
    </row>
    <row r="19" spans="1:4" ht="21.75" customHeight="1" x14ac:dyDescent="0.2">
      <c r="A19" s="7" t="s">
        <v>1103</v>
      </c>
      <c r="B19" s="217">
        <v>0</v>
      </c>
      <c r="C19" s="216">
        <v>6.9198764619025205E-4</v>
      </c>
      <c r="D19" s="216">
        <v>3.5777636814551116E-2</v>
      </c>
    </row>
    <row r="20" spans="1:4" ht="21.75" customHeight="1" x14ac:dyDescent="0.2">
      <c r="A20" s="7" t="s">
        <v>1104</v>
      </c>
      <c r="B20" s="217">
        <v>0</v>
      </c>
      <c r="C20" s="216">
        <v>6.8447659779277573E-4</v>
      </c>
      <c r="D20" s="216">
        <v>3.5780129111929217E-2</v>
      </c>
    </row>
    <row r="21" spans="1:4" ht="21.75" customHeight="1" x14ac:dyDescent="0.2">
      <c r="A21" s="7" t="s">
        <v>1105</v>
      </c>
      <c r="B21" s="217">
        <v>0</v>
      </c>
      <c r="C21" s="216">
        <v>0.24322156764679598</v>
      </c>
      <c r="D21" s="216">
        <v>3.5961431632513627E-2</v>
      </c>
    </row>
    <row r="22" spans="1:4" ht="21.75" customHeight="1" x14ac:dyDescent="0.2">
      <c r="A22" s="7" t="s">
        <v>1106</v>
      </c>
      <c r="B22" s="217">
        <v>0</v>
      </c>
      <c r="C22" s="216">
        <v>6.1146186845831769</v>
      </c>
      <c r="D22" s="216">
        <v>10.137590722494819</v>
      </c>
    </row>
    <row r="23" spans="1:4" ht="21.75" customHeight="1" x14ac:dyDescent="0.2">
      <c r="A23" s="7" t="s">
        <v>1107</v>
      </c>
      <c r="B23" s="217">
        <v>0</v>
      </c>
      <c r="C23" s="216">
        <v>0.65855862291399259</v>
      </c>
      <c r="D23" s="216">
        <v>0</v>
      </c>
    </row>
    <row r="24" spans="1:4" ht="21.75" customHeight="1" x14ac:dyDescent="0.2">
      <c r="A24" s="7" t="s">
        <v>1108</v>
      </c>
      <c r="B24" s="217">
        <v>0</v>
      </c>
      <c r="C24" s="216">
        <v>7.8968600314993411</v>
      </c>
      <c r="D24" s="216">
        <v>9.1182042005428237</v>
      </c>
    </row>
    <row r="25" spans="1:4" ht="21.75" customHeight="1" x14ac:dyDescent="0.2">
      <c r="A25" s="7" t="s">
        <v>1109</v>
      </c>
      <c r="B25" s="217">
        <v>0</v>
      </c>
      <c r="C25" s="216">
        <v>0.65863047165969402</v>
      </c>
      <c r="D25" s="216">
        <v>0</v>
      </c>
    </row>
    <row r="26" spans="1:4" ht="21.75" customHeight="1" x14ac:dyDescent="0.2">
      <c r="A26" s="7" t="s">
        <v>1110</v>
      </c>
      <c r="B26" s="217">
        <v>0</v>
      </c>
      <c r="C26" s="216">
        <v>0.6586227752374707</v>
      </c>
      <c r="D26" s="216">
        <v>0</v>
      </c>
    </row>
    <row r="27" spans="1:4" ht="27.75" customHeight="1" x14ac:dyDescent="0.2">
      <c r="A27" s="7" t="s">
        <v>1111</v>
      </c>
      <c r="B27" s="217">
        <v>0</v>
      </c>
      <c r="C27" s="216">
        <v>1.7253244514832697</v>
      </c>
      <c r="D27" s="216">
        <v>0</v>
      </c>
    </row>
    <row r="28" spans="1:4" ht="27.75" customHeight="1" x14ac:dyDescent="0.2">
      <c r="A28" s="7" t="s">
        <v>1112</v>
      </c>
      <c r="B28" s="217">
        <v>0</v>
      </c>
      <c r="C28" s="216">
        <v>0.52084939550968701</v>
      </c>
      <c r="D28" s="216">
        <v>2.3674724390876805E-3</v>
      </c>
    </row>
    <row r="29" spans="1:4" ht="27.75" customHeight="1" x14ac:dyDescent="0.2">
      <c r="A29" s="7" t="s">
        <v>1113</v>
      </c>
      <c r="B29" s="217">
        <v>0</v>
      </c>
      <c r="C29" s="216">
        <v>8.1588301739166022E-2</v>
      </c>
      <c r="D29" s="216">
        <v>0.35369332525418729</v>
      </c>
    </row>
    <row r="30" spans="1:4" ht="27.75" customHeight="1" x14ac:dyDescent="0.2">
      <c r="A30" s="7" t="s">
        <v>1114</v>
      </c>
      <c r="B30" s="217">
        <v>0</v>
      </c>
      <c r="C30" s="216">
        <v>8.7572484074537577E-2</v>
      </c>
      <c r="D30" s="216">
        <v>0.35326903715296798</v>
      </c>
    </row>
    <row r="31" spans="1:4" ht="27.75" customHeight="1" x14ac:dyDescent="0.2">
      <c r="A31" s="7" t="s">
        <v>1115</v>
      </c>
      <c r="B31" s="217">
        <v>0</v>
      </c>
      <c r="C31" s="216">
        <v>1.1418701023057851E-2</v>
      </c>
      <c r="D31" s="216">
        <v>-1.9396296816845987E-3</v>
      </c>
    </row>
    <row r="32" spans="1:4" ht="27.75" customHeight="1" x14ac:dyDescent="0.2">
      <c r="A32" s="7" t="s">
        <v>1116</v>
      </c>
      <c r="B32" s="217">
        <v>0</v>
      </c>
      <c r="C32" s="216">
        <v>5.8790921180764592E-4</v>
      </c>
      <c r="D32" s="216">
        <v>-4.1901766107774841E-4</v>
      </c>
    </row>
    <row r="33" spans="1:4" ht="27.75" customHeight="1" x14ac:dyDescent="0.2">
      <c r="A33" s="7" t="s">
        <v>1117</v>
      </c>
      <c r="B33" s="217">
        <v>0</v>
      </c>
      <c r="C33" s="216">
        <v>0.34493270280893246</v>
      </c>
      <c r="D33" s="216">
        <v>8.7742200085467195E-2</v>
      </c>
    </row>
    <row r="34" spans="1:4" ht="27.75" customHeight="1" x14ac:dyDescent="0.2">
      <c r="A34" s="7" t="s">
        <v>1118</v>
      </c>
      <c r="B34" s="217">
        <v>0</v>
      </c>
      <c r="C34" s="216">
        <v>0</v>
      </c>
      <c r="D34" s="216">
        <v>0</v>
      </c>
    </row>
    <row r="35" spans="1:4" ht="27.75" customHeight="1" x14ac:dyDescent="0.2">
      <c r="A35" s="7" t="s">
        <v>1119</v>
      </c>
      <c r="B35" s="217">
        <v>0</v>
      </c>
      <c r="C35" s="216">
        <v>2.1805936225848299</v>
      </c>
      <c r="D35" s="216">
        <v>0.2137352368576701</v>
      </c>
    </row>
    <row r="36" spans="1:4" ht="27.75" customHeight="1" x14ac:dyDescent="0.2">
      <c r="A36" s="7" t="s">
        <v>1120</v>
      </c>
      <c r="B36" s="217">
        <v>0</v>
      </c>
      <c r="C36" s="216">
        <v>0</v>
      </c>
      <c r="D36" s="216">
        <v>1.2890594712842149</v>
      </c>
    </row>
    <row r="37" spans="1:4" ht="27.75" customHeight="1" x14ac:dyDescent="0.2">
      <c r="A37" s="7" t="s">
        <v>1121</v>
      </c>
      <c r="B37" s="217">
        <v>0</v>
      </c>
      <c r="C37" s="216">
        <v>0</v>
      </c>
      <c r="D37" s="216">
        <v>1.2890530833711542</v>
      </c>
    </row>
    <row r="38" spans="1:4" ht="27.75" customHeight="1" x14ac:dyDescent="0.2">
      <c r="A38" s="7" t="s">
        <v>1122</v>
      </c>
      <c r="B38" s="217">
        <v>0</v>
      </c>
      <c r="C38" s="216">
        <v>0.6100262605609581</v>
      </c>
      <c r="D38" s="216">
        <v>0.21446733606192739</v>
      </c>
    </row>
    <row r="39" spans="1:4" ht="27.75" customHeight="1" x14ac:dyDescent="0.2">
      <c r="A39" s="7" t="s">
        <v>1123</v>
      </c>
      <c r="B39" s="217">
        <v>0</v>
      </c>
      <c r="C39" s="216">
        <v>0</v>
      </c>
      <c r="D39" s="216">
        <v>1.2890203656704844</v>
      </c>
    </row>
    <row r="40" spans="1:4" ht="27.75" customHeight="1" x14ac:dyDescent="0.2">
      <c r="A40" s="7" t="s">
        <v>1124</v>
      </c>
      <c r="B40" s="217">
        <v>0</v>
      </c>
      <c r="C40" s="216">
        <v>0.51551633978330391</v>
      </c>
      <c r="D40" s="216">
        <v>0.21354536451646142</v>
      </c>
    </row>
    <row r="41" spans="1:4" ht="27.75" customHeight="1" x14ac:dyDescent="0.2">
      <c r="A41" s="7" t="s">
        <v>1125</v>
      </c>
      <c r="B41" s="217">
        <v>0</v>
      </c>
      <c r="C41" s="216">
        <v>-4.701355919024975E-2</v>
      </c>
      <c r="D41" s="216">
        <v>4.1582052858925071E-2</v>
      </c>
    </row>
    <row r="42" spans="1:4" ht="27.75" customHeight="1" x14ac:dyDescent="0.2">
      <c r="A42" s="7" t="s">
        <v>1126</v>
      </c>
      <c r="B42" s="217">
        <v>0</v>
      </c>
      <c r="C42" s="216">
        <v>-4.7216860413533603E-2</v>
      </c>
      <c r="D42" s="216">
        <v>4.2058435749636226E-2</v>
      </c>
    </row>
    <row r="43" spans="1:4" ht="27.75" customHeight="1" x14ac:dyDescent="0.2">
      <c r="A43" s="7" t="s">
        <v>1127</v>
      </c>
      <c r="B43" s="217">
        <v>0</v>
      </c>
      <c r="C43" s="216">
        <v>-8.2904628454355936E-2</v>
      </c>
      <c r="D43" s="216">
        <v>4.5807644727363615E-2</v>
      </c>
    </row>
    <row r="44" spans="1:4" ht="27.75" customHeight="1" x14ac:dyDescent="0.2">
      <c r="A44" s="7" t="s">
        <v>1128</v>
      </c>
      <c r="B44" s="217">
        <v>0</v>
      </c>
      <c r="C44" s="216">
        <v>-0.78081431454675942</v>
      </c>
      <c r="D44" s="216">
        <v>1.1160953848960071E-3</v>
      </c>
    </row>
    <row r="45" spans="1:4" ht="27.75" customHeight="1" x14ac:dyDescent="0.2">
      <c r="A45" s="7" t="s">
        <v>1129</v>
      </c>
      <c r="B45" s="217">
        <v>0</v>
      </c>
      <c r="C45" s="216">
        <v>0</v>
      </c>
      <c r="D45" s="216">
        <v>-1.4391878929105541E-2</v>
      </c>
    </row>
    <row r="46" spans="1:4" ht="27.75" customHeight="1" x14ac:dyDescent="0.2">
      <c r="A46" s="7" t="s">
        <v>1130</v>
      </c>
      <c r="B46" s="217">
        <v>0</v>
      </c>
      <c r="C46" s="216">
        <v>0</v>
      </c>
      <c r="D46" s="216">
        <v>4.1000315985655229</v>
      </c>
    </row>
    <row r="47" spans="1:4" ht="27.75" customHeight="1" x14ac:dyDescent="0.2">
      <c r="A47" s="7" t="s">
        <v>1131</v>
      </c>
      <c r="B47" s="217">
        <v>0</v>
      </c>
      <c r="C47" s="216">
        <v>4.4123165385086385E-2</v>
      </c>
      <c r="D47" s="216">
        <v>4.1324273841822352</v>
      </c>
    </row>
    <row r="48" spans="1:4" ht="27.75" customHeight="1" x14ac:dyDescent="0.2">
      <c r="A48" s="7" t="s">
        <v>1132</v>
      </c>
      <c r="B48" s="217">
        <v>0</v>
      </c>
      <c r="C48" s="216">
        <v>0.58305656494017266</v>
      </c>
      <c r="D48" s="216">
        <v>4.6882114621494146</v>
      </c>
    </row>
    <row r="49" spans="1:4" ht="27.75" customHeight="1" x14ac:dyDescent="0.2">
      <c r="A49" s="7" t="s">
        <v>1133</v>
      </c>
      <c r="B49" s="217">
        <v>0</v>
      </c>
      <c r="C49" s="216">
        <v>-9.6341894931595699E-5</v>
      </c>
      <c r="D49" s="216">
        <v>-3.9992294312056004E-4</v>
      </c>
    </row>
    <row r="50" spans="1:4" ht="27.75" customHeight="1" x14ac:dyDescent="0.2">
      <c r="A50" s="7" t="s">
        <v>1134</v>
      </c>
      <c r="B50" s="217">
        <v>0</v>
      </c>
      <c r="C50" s="216">
        <v>2.4288970060123707</v>
      </c>
      <c r="D50" s="216">
        <v>0.30936640455479103</v>
      </c>
    </row>
    <row r="51" spans="1:4" ht="27.75" customHeight="1" x14ac:dyDescent="0.2">
      <c r="A51" s="7" t="s">
        <v>1135</v>
      </c>
      <c r="B51" s="217">
        <v>0</v>
      </c>
      <c r="C51" s="216">
        <v>-2.0801180194279918</v>
      </c>
      <c r="D51" s="216">
        <v>4.0135130744465924E-2</v>
      </c>
    </row>
    <row r="52" spans="1:4" ht="27.75" customHeight="1" x14ac:dyDescent="0.2">
      <c r="A52" s="7" t="s">
        <v>1136</v>
      </c>
      <c r="B52" s="217">
        <v>0</v>
      </c>
      <c r="C52" s="216">
        <v>0.65862013637946748</v>
      </c>
      <c r="D52" s="216">
        <v>0</v>
      </c>
    </row>
    <row r="53" spans="1:4" ht="27.75" customHeight="1" x14ac:dyDescent="0.2">
      <c r="A53" s="7" t="s">
        <v>1137</v>
      </c>
      <c r="B53" s="217">
        <v>0</v>
      </c>
      <c r="C53" s="216">
        <v>1.0746815397204055</v>
      </c>
      <c r="D53" s="216">
        <v>7.9787027819964802</v>
      </c>
    </row>
    <row r="54" spans="1:4" ht="27.75" customHeight="1" x14ac:dyDescent="0.2">
      <c r="A54" s="7" t="s">
        <v>1138</v>
      </c>
      <c r="B54" s="217">
        <v>0</v>
      </c>
      <c r="C54" s="216">
        <v>3.7246380532642149</v>
      </c>
      <c r="D54" s="216">
        <v>8.0751575368563664</v>
      </c>
    </row>
    <row r="55" spans="1:4" ht="27.75" customHeight="1" x14ac:dyDescent="0.2">
      <c r="A55" s="7" t="s">
        <v>1139</v>
      </c>
      <c r="B55" s="217">
        <v>0</v>
      </c>
      <c r="C55" s="216">
        <v>5.5644114668990469E-2</v>
      </c>
      <c r="D55" s="216">
        <v>5.9487887331559381</v>
      </c>
    </row>
    <row r="56" spans="1:4" ht="27.75" customHeight="1" x14ac:dyDescent="0.2">
      <c r="A56" s="7" t="s">
        <v>1140</v>
      </c>
      <c r="B56" s="217">
        <v>0</v>
      </c>
      <c r="C56" s="216">
        <v>0.18203859135178765</v>
      </c>
      <c r="D56" s="216">
        <v>7.0622276764303988</v>
      </c>
    </row>
    <row r="57" spans="1:4" ht="27.75" customHeight="1" x14ac:dyDescent="0.2">
      <c r="A57" s="7" t="s">
        <v>1141</v>
      </c>
      <c r="B57" s="217">
        <v>0</v>
      </c>
      <c r="C57" s="216">
        <v>4.7382675864807595</v>
      </c>
      <c r="D57" s="216">
        <v>5.7802175964661293</v>
      </c>
    </row>
    <row r="58" spans="1:4" ht="27.75" customHeight="1" x14ac:dyDescent="0.2">
      <c r="A58" s="7" t="s">
        <v>1142</v>
      </c>
      <c r="B58" s="217">
        <v>0</v>
      </c>
      <c r="C58" s="216">
        <v>0.60992328000871543</v>
      </c>
      <c r="D58" s="216">
        <v>5.7002492237558569</v>
      </c>
    </row>
    <row r="59" spans="1:4" ht="27.75" customHeight="1" x14ac:dyDescent="0.2">
      <c r="A59" s="7" t="s">
        <v>1143</v>
      </c>
      <c r="B59" s="217">
        <v>0</v>
      </c>
      <c r="C59" s="216">
        <v>0.60989542918354323</v>
      </c>
      <c r="D59" s="216">
        <v>5.7002326115178077</v>
      </c>
    </row>
    <row r="60" spans="1:4" ht="27.75" customHeight="1" x14ac:dyDescent="0.2">
      <c r="A60" s="7" t="s">
        <v>1144</v>
      </c>
      <c r="B60" s="217">
        <v>0</v>
      </c>
      <c r="C60" s="216">
        <v>3.198468854699192</v>
      </c>
      <c r="D60" s="216">
        <v>5.694094868030513</v>
      </c>
    </row>
    <row r="61" spans="1:4" ht="27.75" customHeight="1" x14ac:dyDescent="0.2">
      <c r="A61" s="7" t="s">
        <v>1145</v>
      </c>
      <c r="B61" s="217">
        <v>0</v>
      </c>
      <c r="C61" s="216">
        <v>2.7409852972563029</v>
      </c>
      <c r="D61" s="216">
        <v>9.3588138951894493</v>
      </c>
    </row>
    <row r="62" spans="1:4" ht="27.75" customHeight="1" x14ac:dyDescent="0.2">
      <c r="A62" s="7" t="s">
        <v>1146</v>
      </c>
      <c r="B62" s="217">
        <v>0</v>
      </c>
      <c r="C62" s="216">
        <v>-2.3675316661625296</v>
      </c>
      <c r="D62" s="216">
        <v>0.35136121322017771</v>
      </c>
    </row>
    <row r="63" spans="1:4" ht="27.75" customHeight="1" x14ac:dyDescent="0.2">
      <c r="A63" s="7" t="s">
        <v>1147</v>
      </c>
      <c r="B63" s="217">
        <v>0</v>
      </c>
      <c r="C63" s="216">
        <v>-9.7472381213846635</v>
      </c>
      <c r="D63" s="216">
        <v>0.93017885977519321</v>
      </c>
    </row>
    <row r="64" spans="1:4" ht="27.75" customHeight="1" x14ac:dyDescent="0.2">
      <c r="A64" s="7" t="s">
        <v>1148</v>
      </c>
      <c r="B64" s="217">
        <v>0</v>
      </c>
      <c r="C64" s="216">
        <v>0.18542288916560293</v>
      </c>
      <c r="D64" s="216">
        <v>0.9439885809695131</v>
      </c>
    </row>
    <row r="65" spans="1:4" ht="27.75" customHeight="1" x14ac:dyDescent="0.2">
      <c r="A65" s="7" t="s">
        <v>1149</v>
      </c>
      <c r="B65" s="217">
        <v>0</v>
      </c>
      <c r="C65" s="216">
        <v>0.13684148583434941</v>
      </c>
      <c r="D65" s="216">
        <v>0.94154923786704137</v>
      </c>
    </row>
    <row r="66" spans="1:4" ht="27.75" customHeight="1" x14ac:dyDescent="0.2">
      <c r="A66" s="7" t="s">
        <v>1150</v>
      </c>
      <c r="B66" s="217">
        <v>0</v>
      </c>
      <c r="C66" s="216">
        <v>0.66437040808763692</v>
      </c>
      <c r="D66" s="216">
        <v>0</v>
      </c>
    </row>
    <row r="67" spans="1:4" ht="27.75" customHeight="1" x14ac:dyDescent="0.2">
      <c r="A67" s="7" t="s">
        <v>1151</v>
      </c>
      <c r="B67" s="217">
        <v>0</v>
      </c>
      <c r="C67" s="216">
        <v>0.65984256899698279</v>
      </c>
      <c r="D67" s="216">
        <v>0</v>
      </c>
    </row>
    <row r="68" spans="1:4" ht="27.75" customHeight="1" x14ac:dyDescent="0.2">
      <c r="A68" s="7" t="s">
        <v>1152</v>
      </c>
      <c r="B68" s="217">
        <v>0</v>
      </c>
      <c r="C68" s="216">
        <v>0.6598696332366526</v>
      </c>
      <c r="D68" s="216">
        <v>0</v>
      </c>
    </row>
    <row r="69" spans="1:4" ht="27.75" customHeight="1" x14ac:dyDescent="0.2">
      <c r="A69" s="7" t="s">
        <v>1153</v>
      </c>
      <c r="B69" s="217">
        <v>0</v>
      </c>
      <c r="C69" s="216">
        <v>-1.1822237315538944</v>
      </c>
      <c r="D69" s="216">
        <v>0.14710675211241159</v>
      </c>
    </row>
    <row r="70" spans="1:4" ht="27.75" customHeight="1" x14ac:dyDescent="0.2">
      <c r="A70" s="7" t="s">
        <v>1154</v>
      </c>
      <c r="B70" s="217">
        <v>0</v>
      </c>
      <c r="C70" s="216">
        <v>0.25294364174874817</v>
      </c>
      <c r="D70" s="216">
        <v>0.14955551211081211</v>
      </c>
    </row>
    <row r="71" spans="1:4" ht="27.75" customHeight="1" x14ac:dyDescent="0.2">
      <c r="A71" s="7" t="s">
        <v>1155</v>
      </c>
      <c r="B71" s="217">
        <v>0</v>
      </c>
      <c r="C71" s="216">
        <v>2.4391768394430722</v>
      </c>
      <c r="D71" s="216">
        <v>3.4208119011460862</v>
      </c>
    </row>
    <row r="72" spans="1:4" ht="27.75" customHeight="1" x14ac:dyDescent="0.2">
      <c r="A72" s="7" t="s">
        <v>1156</v>
      </c>
      <c r="B72" s="217">
        <v>0</v>
      </c>
      <c r="C72" s="216">
        <v>2.4393184702024966</v>
      </c>
      <c r="D72" s="216">
        <v>3.4212035404217898</v>
      </c>
    </row>
    <row r="73" spans="1:4" ht="27.75" customHeight="1" x14ac:dyDescent="0.2">
      <c r="A73" s="7" t="s">
        <v>1157</v>
      </c>
      <c r="B73" s="217">
        <v>0</v>
      </c>
      <c r="C73" s="216">
        <v>2.2574559959775868</v>
      </c>
      <c r="D73" s="216">
        <v>3.3871831463676276</v>
      </c>
    </row>
    <row r="74" spans="1:4" ht="27.75" customHeight="1" x14ac:dyDescent="0.2">
      <c r="A74" s="7" t="s">
        <v>1158</v>
      </c>
      <c r="B74" s="217">
        <v>0</v>
      </c>
      <c r="C74" s="216">
        <v>3.2662895410973682</v>
      </c>
      <c r="D74" s="216">
        <v>7.0227760419966421</v>
      </c>
    </row>
    <row r="75" spans="1:4" ht="27.75" customHeight="1" x14ac:dyDescent="0.2">
      <c r="A75" s="7" t="s">
        <v>1159</v>
      </c>
      <c r="B75" s="217">
        <v>0</v>
      </c>
      <c r="C75" s="216">
        <v>3.2662930003739175</v>
      </c>
      <c r="D75" s="216">
        <v>7.0227760419966421</v>
      </c>
    </row>
    <row r="76" spans="1:4" ht="27.75" customHeight="1" x14ac:dyDescent="0.2">
      <c r="A76" s="7" t="s">
        <v>1160</v>
      </c>
      <c r="B76" s="217">
        <v>0</v>
      </c>
      <c r="C76" s="216">
        <v>18.836369066948311</v>
      </c>
      <c r="D76" s="216">
        <v>10.155951946407464</v>
      </c>
    </row>
    <row r="77" spans="1:4" ht="27.75" customHeight="1" x14ac:dyDescent="0.2">
      <c r="A77" s="7" t="s">
        <v>1161</v>
      </c>
      <c r="B77" s="217">
        <v>0</v>
      </c>
      <c r="C77" s="216">
        <v>9.9833668195248535</v>
      </c>
      <c r="D77" s="216">
        <v>6.1644358868650855</v>
      </c>
    </row>
    <row r="78" spans="1:4" ht="27.75" customHeight="1" x14ac:dyDescent="0.2">
      <c r="A78" s="7" t="s">
        <v>1162</v>
      </c>
      <c r="B78" s="217">
        <v>0</v>
      </c>
      <c r="C78" s="216">
        <v>17.745641658409777</v>
      </c>
      <c r="D78" s="216">
        <v>10.169635832276876</v>
      </c>
    </row>
    <row r="79" spans="1:4" ht="27.75" customHeight="1" x14ac:dyDescent="0.2">
      <c r="A79" s="7" t="s">
        <v>1163</v>
      </c>
      <c r="B79" s="217">
        <v>0</v>
      </c>
      <c r="C79" s="216">
        <v>0</v>
      </c>
      <c r="D79" s="216">
        <v>11.209294533200886</v>
      </c>
    </row>
    <row r="80" spans="1:4" ht="27.75" customHeight="1" x14ac:dyDescent="0.2">
      <c r="A80" s="7" t="s">
        <v>1164</v>
      </c>
      <c r="B80" s="217">
        <v>0</v>
      </c>
      <c r="C80" s="216">
        <v>6.9052818442040929</v>
      </c>
      <c r="D80" s="216">
        <v>6.4731323781682599</v>
      </c>
    </row>
    <row r="81" spans="1:4" ht="27.75" customHeight="1" x14ac:dyDescent="0.2">
      <c r="A81" s="7" t="s">
        <v>1165</v>
      </c>
      <c r="B81" s="217">
        <v>0</v>
      </c>
      <c r="C81" s="216">
        <v>0.30987543181314214</v>
      </c>
      <c r="D81" s="216">
        <v>3.610162478843406E-2</v>
      </c>
    </row>
    <row r="82" spans="1:4" ht="27.75" customHeight="1" x14ac:dyDescent="0.2">
      <c r="A82" s="7" t="s">
        <v>1166</v>
      </c>
      <c r="B82" s="217">
        <v>0</v>
      </c>
      <c r="C82" s="216">
        <v>2.1642528167483459E-2</v>
      </c>
      <c r="D82" s="216">
        <v>3.581691408806463E-2</v>
      </c>
    </row>
    <row r="83" spans="1:4" ht="27.75" customHeight="1" x14ac:dyDescent="0.2">
      <c r="A83" s="7" t="s">
        <v>1167</v>
      </c>
      <c r="B83" s="217">
        <v>0</v>
      </c>
      <c r="C83" s="216">
        <v>0.10172344562580571</v>
      </c>
      <c r="D83" s="216">
        <v>5.9000128216416398E-2</v>
      </c>
    </row>
    <row r="84" spans="1:4" ht="27.75" customHeight="1" x14ac:dyDescent="0.2">
      <c r="A84" s="7" t="s">
        <v>1168</v>
      </c>
      <c r="B84" s="217">
        <v>0</v>
      </c>
      <c r="C84" s="216">
        <v>0</v>
      </c>
      <c r="D84" s="216">
        <v>0</v>
      </c>
    </row>
    <row r="85" spans="1:4" ht="27.75" customHeight="1" x14ac:dyDescent="0.2">
      <c r="A85" s="7" t="s">
        <v>1169</v>
      </c>
      <c r="B85" s="217">
        <v>0</v>
      </c>
      <c r="C85" s="216">
        <v>1.4657732379525397</v>
      </c>
      <c r="D85" s="216">
        <v>0</v>
      </c>
    </row>
    <row r="86" spans="1:4" ht="27.75" customHeight="1" x14ac:dyDescent="0.2">
      <c r="A86" s="7" t="s">
        <v>1170</v>
      </c>
      <c r="B86" s="217">
        <v>0</v>
      </c>
      <c r="C86" s="216">
        <v>2.5039917103106095</v>
      </c>
      <c r="D86" s="216">
        <v>0.21901007797986269</v>
      </c>
    </row>
    <row r="87" spans="1:4" ht="27.75" customHeight="1" x14ac:dyDescent="0.2">
      <c r="A87" s="7" t="s">
        <v>1171</v>
      </c>
      <c r="B87" s="217">
        <v>0</v>
      </c>
      <c r="C87" s="216">
        <v>6.4822269739441708E-3</v>
      </c>
      <c r="D87" s="216">
        <v>1.2918729555977917</v>
      </c>
    </row>
    <row r="88" spans="1:4" ht="27.75" customHeight="1" x14ac:dyDescent="0.2">
      <c r="A88" s="7" t="s">
        <v>1172</v>
      </c>
      <c r="B88" s="217">
        <v>0</v>
      </c>
      <c r="C88" s="216">
        <v>0</v>
      </c>
      <c r="D88" s="216">
        <v>1.2891637780616163</v>
      </c>
    </row>
    <row r="89" spans="1:4" ht="27.75" customHeight="1" x14ac:dyDescent="0.2">
      <c r="A89" s="7" t="s">
        <v>1173</v>
      </c>
      <c r="B89" s="217">
        <v>0</v>
      </c>
      <c r="C89" s="216">
        <v>-0.62944989919498051</v>
      </c>
      <c r="D89" s="216">
        <v>3.4513673748743597E-2</v>
      </c>
    </row>
    <row r="90" spans="1:4" ht="27.75" customHeight="1" x14ac:dyDescent="0.2">
      <c r="A90" s="7" t="s">
        <v>1174</v>
      </c>
      <c r="B90" s="217">
        <v>0</v>
      </c>
      <c r="C90" s="216">
        <v>-0.57728699005631934</v>
      </c>
      <c r="D90" s="216">
        <v>3.4318175523718242E-2</v>
      </c>
    </row>
    <row r="91" spans="1:4" ht="27.75" customHeight="1" x14ac:dyDescent="0.2">
      <c r="A91" s="7" t="s">
        <v>1175</v>
      </c>
      <c r="B91" s="217">
        <v>0</v>
      </c>
      <c r="C91" s="216">
        <v>3.5300740614301218</v>
      </c>
      <c r="D91" s="216">
        <v>0</v>
      </c>
    </row>
    <row r="92" spans="1:4" ht="27.75" customHeight="1" x14ac:dyDescent="0.2">
      <c r="A92" s="7" t="s">
        <v>1176</v>
      </c>
      <c r="B92" s="217">
        <v>0</v>
      </c>
      <c r="C92" s="216">
        <v>3.0482732332090294</v>
      </c>
      <c r="D92" s="216">
        <v>0</v>
      </c>
    </row>
    <row r="93" spans="1:4" ht="27.75" customHeight="1" x14ac:dyDescent="0.2">
      <c r="A93" s="7" t="s">
        <v>1177</v>
      </c>
      <c r="B93" s="217">
        <v>0</v>
      </c>
      <c r="C93" s="216">
        <v>1.0373068205846463</v>
      </c>
      <c r="D93" s="216">
        <v>0</v>
      </c>
    </row>
    <row r="94" spans="1:4" ht="27.75" customHeight="1" x14ac:dyDescent="0.2">
      <c r="A94" s="7" t="s">
        <v>1178</v>
      </c>
      <c r="B94" s="217">
        <v>0</v>
      </c>
      <c r="C94" s="216">
        <v>-0.2698450103024127</v>
      </c>
      <c r="D94" s="216">
        <v>5.1635394215594779E-2</v>
      </c>
    </row>
    <row r="95" spans="1:4" ht="27.75" customHeight="1" x14ac:dyDescent="0.2">
      <c r="A95" s="7" t="s">
        <v>1179</v>
      </c>
      <c r="B95" s="217">
        <v>0</v>
      </c>
      <c r="C95" s="216">
        <v>1.5922673754224566</v>
      </c>
      <c r="D95" s="216">
        <v>6.5608504120860778E-2</v>
      </c>
    </row>
    <row r="96" spans="1:4" ht="27.75" customHeight="1" x14ac:dyDescent="0.2">
      <c r="A96" s="7" t="s">
        <v>1180</v>
      </c>
      <c r="B96" s="217">
        <v>0</v>
      </c>
      <c r="C96" s="216">
        <v>0.17452358330728318</v>
      </c>
      <c r="D96" s="216">
        <v>5.5820246550428209E-3</v>
      </c>
    </row>
    <row r="97" spans="1:4" ht="27.75" customHeight="1" x14ac:dyDescent="0.2">
      <c r="A97" s="7" t="s">
        <v>1181</v>
      </c>
      <c r="B97" s="217">
        <v>0</v>
      </c>
      <c r="C97" s="216">
        <v>8.9943733072865637</v>
      </c>
      <c r="D97" s="216">
        <v>4.8165247650111978</v>
      </c>
    </row>
    <row r="98" spans="1:4" ht="27.75" customHeight="1" x14ac:dyDescent="0.2">
      <c r="A98" s="7" t="s">
        <v>1182</v>
      </c>
      <c r="B98" s="217">
        <v>0</v>
      </c>
      <c r="C98" s="216">
        <v>8.9479219199804838</v>
      </c>
      <c r="D98" s="216">
        <v>4.7716200555885768</v>
      </c>
    </row>
    <row r="99" spans="1:4" ht="27.75" customHeight="1" x14ac:dyDescent="0.2">
      <c r="A99" s="7" t="s">
        <v>1183</v>
      </c>
      <c r="B99" s="217">
        <v>0</v>
      </c>
      <c r="C99" s="216">
        <v>0.2440744833907435</v>
      </c>
      <c r="D99" s="216">
        <v>4.9350947883185725E-2</v>
      </c>
    </row>
    <row r="100" spans="1:4" ht="27.75" customHeight="1" x14ac:dyDescent="0.2">
      <c r="A100" s="7" t="s">
        <v>1184</v>
      </c>
      <c r="B100" s="217">
        <v>0</v>
      </c>
      <c r="C100" s="216">
        <v>0.24527083032998342</v>
      </c>
      <c r="D100" s="216">
        <v>4.9579284545577487E-2</v>
      </c>
    </row>
    <row r="101" spans="1:4" ht="27.75" customHeight="1" x14ac:dyDescent="0.2">
      <c r="A101" s="7" t="s">
        <v>1185</v>
      </c>
      <c r="B101" s="217">
        <v>0</v>
      </c>
      <c r="C101" s="216">
        <v>5.4358213603005003E-2</v>
      </c>
      <c r="D101" s="216">
        <v>4.1411192074702345</v>
      </c>
    </row>
    <row r="102" spans="1:4" ht="27.75" customHeight="1" x14ac:dyDescent="0.2">
      <c r="A102" s="7" t="s">
        <v>1186</v>
      </c>
      <c r="B102" s="217">
        <v>0</v>
      </c>
      <c r="C102" s="216">
        <v>-0.37657675004792196</v>
      </c>
      <c r="D102" s="216">
        <v>4.1496807112476057</v>
      </c>
    </row>
    <row r="103" spans="1:4" ht="27.75" customHeight="1" x14ac:dyDescent="0.2">
      <c r="A103" s="7" t="s">
        <v>1187</v>
      </c>
      <c r="B103" s="217">
        <v>0</v>
      </c>
      <c r="C103" s="216">
        <v>-0.74318039201489738</v>
      </c>
      <c r="D103" s="216">
        <v>-1.8583483067024801E-4</v>
      </c>
    </row>
    <row r="104" spans="1:4" ht="27.75" customHeight="1" x14ac:dyDescent="0.2">
      <c r="A104" s="7" t="s">
        <v>1188</v>
      </c>
      <c r="B104" s="217">
        <v>0</v>
      </c>
      <c r="C104" s="216">
        <v>-0.83376868481063071</v>
      </c>
      <c r="D104" s="216">
        <v>2.4530395059061566E-4</v>
      </c>
    </row>
    <row r="105" spans="1:4" ht="27.75" customHeight="1" x14ac:dyDescent="0.2">
      <c r="A105" s="7" t="s">
        <v>1189</v>
      </c>
      <c r="B105" s="217">
        <v>0</v>
      </c>
      <c r="C105" s="216">
        <v>-0.61911540136960308</v>
      </c>
      <c r="D105" s="216">
        <v>0</v>
      </c>
    </row>
    <row r="106" spans="1:4" ht="27.75" customHeight="1" x14ac:dyDescent="0.2">
      <c r="A106" s="7" t="s">
        <v>1190</v>
      </c>
      <c r="B106" s="217">
        <v>0</v>
      </c>
      <c r="C106" s="216">
        <v>-0.12306177976713784</v>
      </c>
      <c r="D106" s="216">
        <v>0</v>
      </c>
    </row>
    <row r="107" spans="1:4" ht="27.75" customHeight="1" x14ac:dyDescent="0.2">
      <c r="A107" s="7" t="s">
        <v>1191</v>
      </c>
      <c r="B107" s="217">
        <v>0</v>
      </c>
      <c r="C107" s="216">
        <v>-0.14329277365686499</v>
      </c>
      <c r="D107" s="216">
        <v>4.3548243048223675E-2</v>
      </c>
    </row>
    <row r="108" spans="1:4" ht="27.75" customHeight="1" x14ac:dyDescent="0.2">
      <c r="A108" s="7" t="s">
        <v>1192</v>
      </c>
      <c r="B108" s="217">
        <v>0</v>
      </c>
      <c r="C108" s="216">
        <v>-7.0938495347688646E-2</v>
      </c>
      <c r="D108" s="216">
        <v>0</v>
      </c>
    </row>
    <row r="109" spans="1:4" ht="27.75" customHeight="1" x14ac:dyDescent="0.2">
      <c r="A109" s="7" t="s">
        <v>1193</v>
      </c>
      <c r="B109" s="217">
        <v>0</v>
      </c>
      <c r="C109" s="216">
        <v>8.8267764184348643</v>
      </c>
      <c r="D109" s="216">
        <v>1.3473477371686104</v>
      </c>
    </row>
    <row r="110" spans="1:4" ht="27.75" customHeight="1" x14ac:dyDescent="0.2">
      <c r="A110" s="7" t="s">
        <v>1194</v>
      </c>
      <c r="B110" s="217">
        <v>0</v>
      </c>
      <c r="C110" s="216">
        <v>18.222832080894502</v>
      </c>
      <c r="D110" s="216">
        <v>8.2015682313529528</v>
      </c>
    </row>
    <row r="111" spans="1:4" ht="27.75" customHeight="1" x14ac:dyDescent="0.2">
      <c r="A111" s="7" t="s">
        <v>1195</v>
      </c>
      <c r="B111" s="217">
        <v>0</v>
      </c>
      <c r="C111" s="216">
        <v>4.3264869971081241</v>
      </c>
      <c r="D111" s="216">
        <v>1.6158005616894716E-4</v>
      </c>
    </row>
    <row r="112" spans="1:4" ht="27.75" customHeight="1" x14ac:dyDescent="0.2">
      <c r="A112" s="7" t="s">
        <v>1196</v>
      </c>
      <c r="B112" s="217">
        <v>0</v>
      </c>
      <c r="C112" s="216">
        <v>4.320261457745473</v>
      </c>
      <c r="D112" s="216">
        <v>1.9321694240550803E-4</v>
      </c>
    </row>
    <row r="113" spans="1:4" ht="27.75" customHeight="1" x14ac:dyDescent="0.2">
      <c r="A113" s="7" t="s">
        <v>1197</v>
      </c>
      <c r="B113" s="217">
        <v>0</v>
      </c>
      <c r="C113" s="216">
        <v>0</v>
      </c>
      <c r="D113" s="216">
        <v>0</v>
      </c>
    </row>
    <row r="114" spans="1:4" ht="27.75" customHeight="1" x14ac:dyDescent="0.2">
      <c r="A114" s="7" t="s">
        <v>1198</v>
      </c>
      <c r="B114" s="217">
        <v>0</v>
      </c>
      <c r="C114" s="216">
        <v>0</v>
      </c>
      <c r="D114" s="216">
        <v>-3.8081107058984175E-2</v>
      </c>
    </row>
    <row r="115" spans="1:4" ht="27.75" customHeight="1" x14ac:dyDescent="0.2">
      <c r="A115" s="7" t="s">
        <v>1199</v>
      </c>
      <c r="B115" s="217">
        <v>0</v>
      </c>
      <c r="C115" s="216">
        <v>9.939153750185902</v>
      </c>
      <c r="D115" s="216">
        <v>6.135891218581599</v>
      </c>
    </row>
    <row r="116" spans="1:4" ht="27.75" customHeight="1" x14ac:dyDescent="0.2">
      <c r="A116" s="7" t="s">
        <v>1200</v>
      </c>
      <c r="B116" s="217">
        <v>0</v>
      </c>
      <c r="C116" s="216">
        <v>-9.0467449039962879</v>
      </c>
      <c r="D116" s="216">
        <v>1.2622608692204578</v>
      </c>
    </row>
    <row r="117" spans="1:4" ht="27.75" customHeight="1" x14ac:dyDescent="0.2">
      <c r="A117" s="7" t="s">
        <v>1201</v>
      </c>
      <c r="B117" s="217">
        <v>0</v>
      </c>
      <c r="C117" s="216">
        <v>-3.8922749038795441</v>
      </c>
      <c r="D117" s="216">
        <v>0.84322656345194635</v>
      </c>
    </row>
    <row r="118" spans="1:4" ht="27.75" customHeight="1" x14ac:dyDescent="0.2">
      <c r="A118" s="7" t="s">
        <v>1202</v>
      </c>
      <c r="B118" s="217">
        <v>0</v>
      </c>
      <c r="C118" s="216">
        <v>0.69937472306164306</v>
      </c>
      <c r="D118" s="216">
        <v>0</v>
      </c>
    </row>
    <row r="119" spans="1:4" ht="27.75" customHeight="1" x14ac:dyDescent="0.2">
      <c r="A119" s="7" t="s">
        <v>1203</v>
      </c>
      <c r="B119" s="217">
        <v>0</v>
      </c>
      <c r="C119" s="216">
        <v>0</v>
      </c>
      <c r="D119" s="216">
        <v>0</v>
      </c>
    </row>
    <row r="120" spans="1:4" ht="27.75" customHeight="1" x14ac:dyDescent="0.2">
      <c r="A120" s="7" t="s">
        <v>1204</v>
      </c>
      <c r="B120" s="217">
        <v>0</v>
      </c>
      <c r="C120" s="216">
        <v>1.465839334913188</v>
      </c>
      <c r="D120" s="216">
        <v>0</v>
      </c>
    </row>
    <row r="121" spans="1:4" ht="27.75" customHeight="1" x14ac:dyDescent="0.2">
      <c r="A121" s="7" t="s">
        <v>1205</v>
      </c>
      <c r="B121" s="217">
        <v>0</v>
      </c>
      <c r="C121" s="216">
        <v>-0.19158251768735884</v>
      </c>
      <c r="D121" s="216">
        <v>4.6684027531640818E-2</v>
      </c>
    </row>
    <row r="122" spans="1:4" ht="27.75" customHeight="1" x14ac:dyDescent="0.2">
      <c r="A122" s="7" t="s">
        <v>1206</v>
      </c>
      <c r="B122" s="217">
        <v>0</v>
      </c>
      <c r="C122" s="216">
        <v>0</v>
      </c>
      <c r="D122" s="216">
        <v>0</v>
      </c>
    </row>
    <row r="123" spans="1:4" ht="27.75" customHeight="1" x14ac:dyDescent="0.2">
      <c r="A123" s="7" t="s">
        <v>1207</v>
      </c>
      <c r="B123" s="217">
        <v>0</v>
      </c>
      <c r="C123" s="216">
        <v>0</v>
      </c>
      <c r="D123" s="216">
        <v>0</v>
      </c>
    </row>
    <row r="124" spans="1:4" ht="27.75" customHeight="1" x14ac:dyDescent="0.2">
      <c r="A124" s="7" t="s">
        <v>1208</v>
      </c>
      <c r="B124" s="217">
        <v>0</v>
      </c>
      <c r="C124" s="216">
        <v>-2.5411000222242845E-2</v>
      </c>
      <c r="D124" s="216">
        <v>4.8191262363994272E-4</v>
      </c>
    </row>
    <row r="125" spans="1:4" ht="27.75" customHeight="1" x14ac:dyDescent="0.2">
      <c r="A125" s="7" t="s">
        <v>1209</v>
      </c>
      <c r="B125" s="217">
        <v>0</v>
      </c>
      <c r="C125" s="216">
        <v>1.0751455614367385</v>
      </c>
      <c r="D125" s="216">
        <v>7.9751491495668363</v>
      </c>
    </row>
    <row r="126" spans="1:4" ht="27.75" customHeight="1" x14ac:dyDescent="0.2">
      <c r="A126" s="7" t="s">
        <v>1210</v>
      </c>
      <c r="B126" s="217">
        <v>0</v>
      </c>
      <c r="C126" s="216">
        <v>5.9412560703348536</v>
      </c>
      <c r="D126" s="216">
        <v>8.7239259410680354</v>
      </c>
    </row>
    <row r="127" spans="1:4" ht="27.75" customHeight="1" x14ac:dyDescent="0.2">
      <c r="A127" s="7" t="s">
        <v>1211</v>
      </c>
      <c r="B127" s="217">
        <v>0</v>
      </c>
      <c r="C127" s="216">
        <v>7.3225889770852763</v>
      </c>
      <c r="D127" s="216">
        <v>2.590459487264731E-6</v>
      </c>
    </row>
    <row r="128" spans="1:4" ht="27.75" customHeight="1" x14ac:dyDescent="0.2">
      <c r="A128" s="7" t="s">
        <v>1212</v>
      </c>
      <c r="B128" s="217">
        <v>0</v>
      </c>
      <c r="C128" s="216">
        <v>0</v>
      </c>
      <c r="D128" s="216">
        <v>-1.4389982552526045E-2</v>
      </c>
    </row>
    <row r="129" spans="1:4" ht="27.75" customHeight="1" x14ac:dyDescent="0.2">
      <c r="A129" s="7" t="s">
        <v>1213</v>
      </c>
      <c r="B129" s="217">
        <v>0</v>
      </c>
      <c r="C129" s="216">
        <v>0.34486554540986997</v>
      </c>
      <c r="D129" s="216">
        <v>8.7739147258303715E-2</v>
      </c>
    </row>
    <row r="130" spans="1:4" ht="27.75" customHeight="1" x14ac:dyDescent="0.2">
      <c r="A130" s="7" t="s">
        <v>1214</v>
      </c>
      <c r="B130" s="217">
        <v>0</v>
      </c>
      <c r="C130" s="216">
        <v>2.0684773658035973</v>
      </c>
      <c r="D130" s="216">
        <v>5.2626494803641561</v>
      </c>
    </row>
    <row r="131" spans="1:4" ht="27.75" customHeight="1" x14ac:dyDescent="0.2">
      <c r="A131" s="7" t="s">
        <v>1215</v>
      </c>
      <c r="B131" s="217">
        <v>0</v>
      </c>
      <c r="C131" s="216">
        <v>8.9943733734721061</v>
      </c>
      <c r="D131" s="216">
        <v>4.8165247650111978</v>
      </c>
    </row>
    <row r="132" spans="1:4" ht="27.75" customHeight="1" x14ac:dyDescent="0.2">
      <c r="A132" s="7" t="s">
        <v>1216</v>
      </c>
      <c r="B132" s="217">
        <v>0</v>
      </c>
      <c r="C132" s="216">
        <v>-5.1540377484068731</v>
      </c>
      <c r="D132" s="216">
        <v>0</v>
      </c>
    </row>
    <row r="133" spans="1:4" ht="27.75" customHeight="1" x14ac:dyDescent="0.2">
      <c r="A133" s="7" t="s">
        <v>1217</v>
      </c>
      <c r="B133" s="217">
        <v>0</v>
      </c>
      <c r="C133" s="216">
        <v>-5.1540377484068731</v>
      </c>
      <c r="D133" s="216">
        <v>0</v>
      </c>
    </row>
    <row r="134" spans="1:4" ht="27.75" customHeight="1" x14ac:dyDescent="0.2">
      <c r="A134" s="7" t="s">
        <v>1218</v>
      </c>
      <c r="B134" s="217">
        <v>0</v>
      </c>
      <c r="C134" s="216">
        <v>0.90752378661681099</v>
      </c>
      <c r="D134" s="216">
        <v>6.8342811698082606</v>
      </c>
    </row>
    <row r="135" spans="1:4" ht="27.75" customHeight="1" x14ac:dyDescent="0.2">
      <c r="A135" s="7" t="s">
        <v>1219</v>
      </c>
      <c r="B135" s="217">
        <v>0</v>
      </c>
      <c r="C135" s="216">
        <v>4.4948256396720234</v>
      </c>
      <c r="D135" s="216">
        <v>7.1250475409441902</v>
      </c>
    </row>
    <row r="136" spans="1:4" ht="27.75" customHeight="1" x14ac:dyDescent="0.2">
      <c r="A136" s="7" t="s">
        <v>1220</v>
      </c>
      <c r="B136" s="217">
        <v>0</v>
      </c>
      <c r="C136" s="216">
        <v>2.5992131384497554</v>
      </c>
      <c r="D136" s="216">
        <v>3.4355142247108432</v>
      </c>
    </row>
    <row r="137" spans="1:4" ht="27.75" customHeight="1" x14ac:dyDescent="0.2">
      <c r="A137" s="7" t="s">
        <v>1221</v>
      </c>
      <c r="B137" s="217">
        <v>0</v>
      </c>
      <c r="C137" s="216">
        <v>7.44508777845562E-4</v>
      </c>
      <c r="D137" s="216">
        <v>3.5853146033727273E-2</v>
      </c>
    </row>
    <row r="138" spans="1:4" ht="27.75" customHeight="1" x14ac:dyDescent="0.2">
      <c r="A138" s="7" t="s">
        <v>1222</v>
      </c>
      <c r="B138" s="217">
        <v>0</v>
      </c>
      <c r="C138" s="216">
        <v>0.56726243186797132</v>
      </c>
      <c r="D138" s="216">
        <v>2.2315123087177997E-2</v>
      </c>
    </row>
    <row r="139" spans="1:4" ht="27.75" customHeight="1" x14ac:dyDescent="0.2">
      <c r="A139" s="7" t="s">
        <v>1223</v>
      </c>
      <c r="B139" s="217">
        <v>0</v>
      </c>
      <c r="C139" s="216">
        <v>0</v>
      </c>
      <c r="D139" s="216">
        <v>0</v>
      </c>
    </row>
    <row r="140" spans="1:4" ht="27.75" customHeight="1" x14ac:dyDescent="0.2">
      <c r="A140" s="7" t="s">
        <v>1224</v>
      </c>
      <c r="B140" s="217">
        <v>0</v>
      </c>
      <c r="C140" s="216">
        <v>0</v>
      </c>
      <c r="D140" s="216">
        <v>0</v>
      </c>
    </row>
    <row r="141" spans="1:4" ht="27.75" customHeight="1" x14ac:dyDescent="0.2">
      <c r="A141" s="7" t="s">
        <v>1225</v>
      </c>
      <c r="B141" s="217">
        <v>0</v>
      </c>
      <c r="C141" s="216">
        <v>0</v>
      </c>
      <c r="D141" s="216">
        <v>0</v>
      </c>
    </row>
    <row r="142" spans="1:4" ht="27.75" customHeight="1" x14ac:dyDescent="0.2">
      <c r="A142" s="7" t="s">
        <v>1226</v>
      </c>
      <c r="B142" s="217">
        <v>0</v>
      </c>
      <c r="C142" s="216">
        <v>6.0704882295422695E-3</v>
      </c>
      <c r="D142" s="216">
        <v>0</v>
      </c>
    </row>
    <row r="143" spans="1:4" ht="27.75" customHeight="1" x14ac:dyDescent="0.2">
      <c r="A143" s="7" t="s">
        <v>1227</v>
      </c>
      <c r="B143" s="217">
        <v>0</v>
      </c>
      <c r="C143" s="216">
        <v>0</v>
      </c>
      <c r="D143" s="216">
        <v>0</v>
      </c>
    </row>
    <row r="144" spans="1:4" ht="27.75" customHeight="1" x14ac:dyDescent="0.2">
      <c r="A144" s="7" t="s">
        <v>1228</v>
      </c>
      <c r="B144" s="217">
        <v>0</v>
      </c>
      <c r="C144" s="216">
        <v>0</v>
      </c>
      <c r="D144" s="216">
        <v>0</v>
      </c>
    </row>
    <row r="145" spans="1:4" ht="27.75" customHeight="1" x14ac:dyDescent="0.2">
      <c r="A145" s="7" t="s">
        <v>1229</v>
      </c>
      <c r="B145" s="217">
        <v>0</v>
      </c>
      <c r="C145" s="216">
        <v>0</v>
      </c>
      <c r="D145" s="216">
        <v>0</v>
      </c>
    </row>
    <row r="146" spans="1:4" ht="27.75" customHeight="1" x14ac:dyDescent="0.2">
      <c r="A146" s="7" t="s">
        <v>1230</v>
      </c>
      <c r="B146" s="217">
        <v>0</v>
      </c>
      <c r="C146" s="216">
        <v>0</v>
      </c>
      <c r="D146" s="216">
        <v>1.2890484607310519</v>
      </c>
    </row>
    <row r="147" spans="1:4" ht="27.75" customHeight="1" x14ac:dyDescent="0.2">
      <c r="A147" s="7" t="s">
        <v>1231</v>
      </c>
      <c r="B147" s="217">
        <v>0</v>
      </c>
      <c r="C147" s="216">
        <v>5.1395285884973916</v>
      </c>
      <c r="D147" s="216">
        <v>0.21407803485978216</v>
      </c>
    </row>
    <row r="148" spans="1:4" ht="27.75" customHeight="1" x14ac:dyDescent="0.2">
      <c r="A148" s="7" t="s">
        <v>1232</v>
      </c>
      <c r="B148" s="217">
        <v>0</v>
      </c>
      <c r="C148" s="216">
        <v>-0.56030495204689357</v>
      </c>
      <c r="D148" s="216">
        <v>3.4323561716413084E-2</v>
      </c>
    </row>
    <row r="149" spans="1:4" ht="27.75" customHeight="1" x14ac:dyDescent="0.2">
      <c r="A149" s="7" t="s">
        <v>1233</v>
      </c>
      <c r="B149" s="217">
        <v>0</v>
      </c>
      <c r="C149" s="216">
        <v>1.4595713034523585E-3</v>
      </c>
      <c r="D149" s="216">
        <v>-9.4488184818737587E-4</v>
      </c>
    </row>
    <row r="150" spans="1:4" ht="27.75" customHeight="1" x14ac:dyDescent="0.2">
      <c r="A150" s="7" t="s">
        <v>1234</v>
      </c>
      <c r="B150" s="217">
        <v>0</v>
      </c>
      <c r="C150" s="216">
        <v>5.9114952894118245E-3</v>
      </c>
      <c r="D150" s="216">
        <v>7.6476464624721939E-4</v>
      </c>
    </row>
    <row r="151" spans="1:4" ht="27.75" customHeight="1" x14ac:dyDescent="0.2">
      <c r="A151" s="7" t="s">
        <v>1235</v>
      </c>
      <c r="B151" s="217">
        <v>0</v>
      </c>
      <c r="C151" s="216">
        <v>-0.3762133771816295</v>
      </c>
      <c r="D151" s="216">
        <v>4.166193940196993</v>
      </c>
    </row>
    <row r="152" spans="1:4" ht="27.75" customHeight="1" x14ac:dyDescent="0.2">
      <c r="A152" s="7" t="s">
        <v>1236</v>
      </c>
      <c r="B152" s="217">
        <v>0</v>
      </c>
      <c r="C152" s="216">
        <v>2.4414151389519771</v>
      </c>
      <c r="D152" s="216">
        <v>3.4212031988453924</v>
      </c>
    </row>
    <row r="153" spans="1:4" ht="27.75" customHeight="1" x14ac:dyDescent="0.2">
      <c r="A153" s="7" t="s">
        <v>1237</v>
      </c>
      <c r="B153" s="217">
        <v>0</v>
      </c>
      <c r="C153" s="216">
        <v>-5.969457306632487E-2</v>
      </c>
      <c r="D153" s="216">
        <v>0</v>
      </c>
    </row>
    <row r="154" spans="1:4" ht="27.75" customHeight="1" x14ac:dyDescent="0.2">
      <c r="A154" s="7" t="s">
        <v>1238</v>
      </c>
      <c r="B154" s="217">
        <v>0</v>
      </c>
      <c r="C154" s="216">
        <v>0</v>
      </c>
      <c r="D154" s="216">
        <v>5.8578700962545938</v>
      </c>
    </row>
    <row r="155" spans="1:4" ht="27.75" customHeight="1" x14ac:dyDescent="0.2">
      <c r="A155" s="7" t="s">
        <v>1239</v>
      </c>
      <c r="B155" s="217">
        <v>0</v>
      </c>
      <c r="C155" s="216">
        <v>5.0772430527450792E-2</v>
      </c>
      <c r="D155" s="216">
        <v>5.8984927309285302</v>
      </c>
    </row>
    <row r="156" spans="1:4" ht="27.75" customHeight="1" x14ac:dyDescent="0.2">
      <c r="A156" s="7" t="s">
        <v>1240</v>
      </c>
      <c r="B156" s="217">
        <v>0</v>
      </c>
      <c r="C156" s="216">
        <v>0.19554194695673163</v>
      </c>
      <c r="D156" s="216">
        <v>0</v>
      </c>
    </row>
    <row r="157" spans="1:4" ht="27.75" customHeight="1" x14ac:dyDescent="0.2">
      <c r="A157" s="7" t="s">
        <v>1241</v>
      </c>
      <c r="B157" s="217">
        <v>0</v>
      </c>
      <c r="C157" s="216">
        <v>0</v>
      </c>
      <c r="D157" s="216">
        <v>0</v>
      </c>
    </row>
    <row r="158" spans="1:4" ht="27.75" customHeight="1" x14ac:dyDescent="0.2">
      <c r="A158" s="7" t="s">
        <v>1242</v>
      </c>
      <c r="B158" s="217">
        <v>0</v>
      </c>
      <c r="C158" s="216">
        <v>0.19554194695673163</v>
      </c>
      <c r="D158" s="216">
        <v>0</v>
      </c>
    </row>
    <row r="159" spans="1:4" ht="27.75" customHeight="1" x14ac:dyDescent="0.2">
      <c r="A159" s="7" t="s">
        <v>1243</v>
      </c>
      <c r="B159" s="217">
        <v>0</v>
      </c>
      <c r="C159" s="216">
        <v>1.1317997778399556</v>
      </c>
      <c r="D159" s="216">
        <v>3.9230590873700066E-2</v>
      </c>
    </row>
    <row r="160" spans="1:4" ht="27.75" customHeight="1" x14ac:dyDescent="0.2">
      <c r="A160" s="7" t="s">
        <v>1244</v>
      </c>
      <c r="B160" s="217">
        <v>0</v>
      </c>
      <c r="C160" s="216">
        <v>0.11129474690037865</v>
      </c>
      <c r="D160" s="216">
        <v>0.56155148973075364</v>
      </c>
    </row>
    <row r="161" spans="1:4" ht="27.75" customHeight="1" x14ac:dyDescent="0.2">
      <c r="A161" s="7" t="s">
        <v>1245</v>
      </c>
      <c r="B161" s="217">
        <v>0</v>
      </c>
      <c r="C161" s="216">
        <v>0.22435320447550725</v>
      </c>
      <c r="D161" s="216">
        <v>5.1228263920050775E-2</v>
      </c>
    </row>
    <row r="162" spans="1:4" ht="27.75" customHeight="1" x14ac:dyDescent="0.2">
      <c r="A162" s="7" t="s">
        <v>1246</v>
      </c>
      <c r="B162" s="217">
        <v>0</v>
      </c>
      <c r="C162" s="216">
        <v>0</v>
      </c>
      <c r="D162" s="216">
        <v>-1.4401120135520371E-2</v>
      </c>
    </row>
    <row r="163" spans="1:4" ht="27.75" customHeight="1" x14ac:dyDescent="0.2">
      <c r="A163" s="7" t="s">
        <v>1247</v>
      </c>
      <c r="B163" s="217">
        <v>0</v>
      </c>
      <c r="C163" s="216">
        <v>-6.7768603221342705E-2</v>
      </c>
      <c r="D163" s="216">
        <v>0</v>
      </c>
    </row>
    <row r="164" spans="1:4" ht="27.75" customHeight="1" x14ac:dyDescent="0.2">
      <c r="A164" s="7" t="s">
        <v>1248</v>
      </c>
      <c r="B164" s="217">
        <v>0</v>
      </c>
      <c r="C164" s="216">
        <v>0.32571084450636489</v>
      </c>
      <c r="D164" s="216">
        <v>0</v>
      </c>
    </row>
    <row r="165" spans="1:4" ht="27.75" customHeight="1" x14ac:dyDescent="0.2">
      <c r="A165" s="7" t="s">
        <v>1249</v>
      </c>
      <c r="B165" s="217">
        <v>0</v>
      </c>
      <c r="C165" s="216">
        <v>0.5295102581744644</v>
      </c>
      <c r="D165" s="216">
        <v>3.2628676687078939</v>
      </c>
    </row>
    <row r="166" spans="1:4" ht="27.75" customHeight="1" x14ac:dyDescent="0.2">
      <c r="A166" s="7" t="s">
        <v>1250</v>
      </c>
      <c r="B166" s="217">
        <v>0</v>
      </c>
      <c r="C166" s="216">
        <v>0</v>
      </c>
      <c r="D166" s="216">
        <v>0.15336540892486031</v>
      </c>
    </row>
    <row r="167" spans="1:4" ht="27.75" customHeight="1" x14ac:dyDescent="0.2">
      <c r="A167" s="7" t="s">
        <v>1251</v>
      </c>
      <c r="B167" s="217">
        <v>0</v>
      </c>
      <c r="C167" s="216">
        <v>0.41389942593282164</v>
      </c>
      <c r="D167" s="216">
        <v>8.7630299001236551</v>
      </c>
    </row>
    <row r="168" spans="1:4" ht="27.75" customHeight="1" x14ac:dyDescent="0.2">
      <c r="A168" s="7" t="s">
        <v>1252</v>
      </c>
      <c r="B168" s="217" t="s">
        <v>1253</v>
      </c>
      <c r="C168" s="216">
        <v>0</v>
      </c>
      <c r="D168" s="216">
        <v>7.0658863002328278</v>
      </c>
    </row>
    <row r="169" spans="1:4" ht="27.75" customHeight="1" x14ac:dyDescent="0.2">
      <c r="A169" s="7" t="s">
        <v>1253</v>
      </c>
      <c r="B169" s="217">
        <v>0</v>
      </c>
      <c r="C169" s="216">
        <v>0</v>
      </c>
      <c r="D169" s="216">
        <v>7.0902235167784511</v>
      </c>
    </row>
    <row r="170" spans="1:4" ht="27.75" customHeight="1" x14ac:dyDescent="0.2">
      <c r="A170" s="7" t="s">
        <v>1254</v>
      </c>
      <c r="B170" s="217">
        <v>0</v>
      </c>
      <c r="C170" s="216">
        <v>0.33598827470988374</v>
      </c>
      <c r="D170" s="216">
        <v>1.3247426763710932</v>
      </c>
    </row>
    <row r="171" spans="1:4" ht="27.75" customHeight="1" x14ac:dyDescent="0.2">
      <c r="A171" s="7" t="s">
        <v>1255</v>
      </c>
      <c r="B171" s="217">
        <v>0</v>
      </c>
      <c r="C171" s="216">
        <v>9.3946310896309253</v>
      </c>
      <c r="D171" s="216">
        <v>0.76786660359300551</v>
      </c>
    </row>
    <row r="172" spans="1:4" ht="27.75" customHeight="1" x14ac:dyDescent="0.2">
      <c r="A172" s="7" t="s">
        <v>1256</v>
      </c>
      <c r="B172" s="217" t="s">
        <v>1255</v>
      </c>
      <c r="C172" s="216">
        <v>11.073980331614367</v>
      </c>
      <c r="D172" s="216">
        <v>0.8839321172161928</v>
      </c>
    </row>
    <row r="173" spans="1:4" ht="27.75" customHeight="1" x14ac:dyDescent="0.2">
      <c r="A173" s="7" t="s">
        <v>1257</v>
      </c>
      <c r="B173" s="217">
        <v>0</v>
      </c>
      <c r="C173" s="216">
        <v>0.30064778012290927</v>
      </c>
      <c r="D173" s="216">
        <v>2.6423667815936822</v>
      </c>
    </row>
    <row r="174" spans="1:4" ht="27.75" customHeight="1" x14ac:dyDescent="0.2">
      <c r="A174" s="7" t="s">
        <v>1258</v>
      </c>
      <c r="B174" s="217">
        <v>0</v>
      </c>
      <c r="C174" s="216">
        <v>0.73877802689365657</v>
      </c>
      <c r="D174" s="216">
        <v>0.74572002766163115</v>
      </c>
    </row>
    <row r="175" spans="1:4" ht="27.75" customHeight="1" x14ac:dyDescent="0.2">
      <c r="A175" s="7" t="s">
        <v>1259</v>
      </c>
      <c r="B175" s="217">
        <v>0</v>
      </c>
      <c r="C175" s="216">
        <v>0.19059728123743447</v>
      </c>
      <c r="D175" s="216">
        <v>0.71354203433816754</v>
      </c>
    </row>
    <row r="176" spans="1:4" ht="27.75" customHeight="1" x14ac:dyDescent="0.2">
      <c r="A176" s="7" t="s">
        <v>1260</v>
      </c>
      <c r="B176" s="217">
        <v>0</v>
      </c>
      <c r="C176" s="216">
        <v>9.9729029968797936E-4</v>
      </c>
      <c r="D176" s="216">
        <v>0.68603287447675054</v>
      </c>
    </row>
    <row r="177" spans="1:4" ht="27.75" customHeight="1" x14ac:dyDescent="0.2">
      <c r="A177" s="7" t="s">
        <v>1261</v>
      </c>
      <c r="B177" s="217">
        <v>0</v>
      </c>
      <c r="C177" s="216">
        <v>1.1247373488090065E-2</v>
      </c>
      <c r="D177" s="216">
        <v>0.47166723379312603</v>
      </c>
    </row>
    <row r="178" spans="1:4" ht="27.75" customHeight="1" x14ac:dyDescent="0.2">
      <c r="A178" s="7" t="s">
        <v>1262</v>
      </c>
      <c r="B178" s="217">
        <v>0</v>
      </c>
      <c r="C178" s="216">
        <v>3.4365620755315213E-2</v>
      </c>
      <c r="D178" s="216">
        <v>0.13266445294608825</v>
      </c>
    </row>
    <row r="179" spans="1:4" ht="27.75" customHeight="1" x14ac:dyDescent="0.2">
      <c r="A179" s="7" t="s">
        <v>1263</v>
      </c>
      <c r="B179" s="217">
        <v>0</v>
      </c>
      <c r="C179" s="216">
        <v>0.16843400819354315</v>
      </c>
      <c r="D179" s="216">
        <v>1.3300729029885112</v>
      </c>
    </row>
    <row r="180" spans="1:4" ht="27.75" customHeight="1" x14ac:dyDescent="0.2">
      <c r="A180" s="7" t="s">
        <v>1264</v>
      </c>
      <c r="B180" s="217">
        <v>0</v>
      </c>
      <c r="C180" s="216">
        <v>0.33443392585424553</v>
      </c>
      <c r="D180" s="216">
        <v>0.79069634035739034</v>
      </c>
    </row>
    <row r="181" spans="1:4" ht="27.75" customHeight="1" x14ac:dyDescent="0.2">
      <c r="A181" s="7" t="s">
        <v>1265</v>
      </c>
      <c r="B181" s="217">
        <v>0</v>
      </c>
      <c r="C181" s="216">
        <v>-1.4615960606228204</v>
      </c>
      <c r="D181" s="216">
        <v>1.041502173502165</v>
      </c>
    </row>
    <row r="182" spans="1:4" ht="27.75" customHeight="1" x14ac:dyDescent="0.2">
      <c r="A182" s="7" t="s">
        <v>1266</v>
      </c>
      <c r="B182" s="217">
        <v>0</v>
      </c>
      <c r="C182" s="216">
        <v>1.4620187998498813</v>
      </c>
      <c r="D182" s="216">
        <v>0</v>
      </c>
    </row>
    <row r="183" spans="1:4" ht="27.75" customHeight="1" x14ac:dyDescent="0.2">
      <c r="A183" s="7" t="s">
        <v>1267</v>
      </c>
      <c r="B183" s="217">
        <v>0</v>
      </c>
      <c r="C183" s="216">
        <v>0.38923196304052038</v>
      </c>
      <c r="D183" s="216">
        <v>8.8601424722509897E-2</v>
      </c>
    </row>
    <row r="184" spans="1:4" ht="27.75" customHeight="1" x14ac:dyDescent="0.2">
      <c r="A184" s="7" t="s">
        <v>1268</v>
      </c>
      <c r="B184" s="217">
        <v>0</v>
      </c>
      <c r="C184" s="216">
        <v>0.31609885606495841</v>
      </c>
      <c r="D184" s="216">
        <v>-6.2826402154090216E-2</v>
      </c>
    </row>
    <row r="185" spans="1:4" ht="27.75" customHeight="1" x14ac:dyDescent="0.2">
      <c r="A185" s="7" t="s">
        <v>1269</v>
      </c>
      <c r="B185" s="217">
        <v>0</v>
      </c>
      <c r="C185" s="216">
        <v>4.4311543325658335E-2</v>
      </c>
      <c r="D185" s="216">
        <v>-0.10879570747421259</v>
      </c>
    </row>
    <row r="186" spans="1:4" ht="27.75" customHeight="1" x14ac:dyDescent="0.2">
      <c r="A186" s="7" t="s">
        <v>1270</v>
      </c>
      <c r="B186" s="217">
        <v>0</v>
      </c>
      <c r="C186" s="216">
        <v>0.12123300258938896</v>
      </c>
      <c r="D186" s="216">
        <v>-8.8304958441936724E-5</v>
      </c>
    </row>
    <row r="187" spans="1:4" ht="27.75" customHeight="1" x14ac:dyDescent="0.2">
      <c r="A187" s="7" t="s">
        <v>1271</v>
      </c>
      <c r="B187" s="217">
        <v>0</v>
      </c>
      <c r="C187" s="216">
        <v>2.8703205555107216E-2</v>
      </c>
      <c r="D187" s="216">
        <v>1.775441736530382E-3</v>
      </c>
    </row>
    <row r="188" spans="1:4" ht="27.75" customHeight="1" x14ac:dyDescent="0.2">
      <c r="A188" s="7" t="s">
        <v>1272</v>
      </c>
      <c r="B188" s="217">
        <v>0</v>
      </c>
      <c r="C188" s="216">
        <v>0.20882463777335045</v>
      </c>
      <c r="D188" s="216">
        <v>-0.26158015061293244</v>
      </c>
    </row>
    <row r="189" spans="1:4" ht="27.75" customHeight="1" x14ac:dyDescent="0.2">
      <c r="A189" s="7" t="s">
        <v>1273</v>
      </c>
      <c r="B189" s="217">
        <v>0</v>
      </c>
      <c r="C189" s="216">
        <v>0.14648669898466388</v>
      </c>
      <c r="D189" s="216">
        <v>0</v>
      </c>
    </row>
    <row r="190" spans="1:4" ht="27.75" customHeight="1" x14ac:dyDescent="0.2">
      <c r="A190" s="7" t="s">
        <v>1274</v>
      </c>
      <c r="B190" s="217">
        <v>0</v>
      </c>
      <c r="C190" s="216">
        <v>3.0797215213873308</v>
      </c>
      <c r="D190" s="216">
        <v>4.15756636417865</v>
      </c>
    </row>
    <row r="191" spans="1:4" ht="27.75" customHeight="1" x14ac:dyDescent="0.2">
      <c r="A191" s="7" t="s">
        <v>1275</v>
      </c>
      <c r="B191" s="217">
        <v>0</v>
      </c>
      <c r="C191" s="216">
        <v>0.37927151065682474</v>
      </c>
      <c r="D191" s="216">
        <v>0.3034898267590736</v>
      </c>
    </row>
    <row r="192" spans="1:4" ht="27.75" customHeight="1" x14ac:dyDescent="0.2">
      <c r="A192" s="7" t="s">
        <v>1276</v>
      </c>
      <c r="B192" s="217">
        <v>0</v>
      </c>
      <c r="C192" s="216">
        <v>1.3359477013934433</v>
      </c>
      <c r="D192" s="216">
        <v>0.50485383245231752</v>
      </c>
    </row>
    <row r="193" spans="1:4" ht="27.75" customHeight="1" x14ac:dyDescent="0.2">
      <c r="A193" s="7" t="s">
        <v>1277</v>
      </c>
      <c r="B193" s="217">
        <v>0</v>
      </c>
      <c r="C193" s="216">
        <v>1.0689451487375412</v>
      </c>
      <c r="D193" s="216">
        <v>0.13706672856138793</v>
      </c>
    </row>
    <row r="194" spans="1:4" ht="27.75" customHeight="1" x14ac:dyDescent="0.2">
      <c r="A194" s="7" t="s">
        <v>1278</v>
      </c>
      <c r="B194" s="217">
        <v>0</v>
      </c>
      <c r="C194" s="216">
        <v>0.93711661509098021</v>
      </c>
      <c r="D194" s="216">
        <v>0.13725989715289444</v>
      </c>
    </row>
    <row r="195" spans="1:4" ht="27.75" customHeight="1" x14ac:dyDescent="0.2">
      <c r="A195" s="7" t="s">
        <v>1279</v>
      </c>
      <c r="B195" s="217">
        <v>0</v>
      </c>
      <c r="C195" s="216">
        <v>1.0015577634281778</v>
      </c>
      <c r="D195" s="216">
        <v>0.14963049569526066</v>
      </c>
    </row>
    <row r="196" spans="1:4" ht="27.75" customHeight="1" x14ac:dyDescent="0.2">
      <c r="A196" s="7" t="s">
        <v>1280</v>
      </c>
      <c r="B196" s="217">
        <v>0</v>
      </c>
      <c r="C196" s="216">
        <v>1.767400362979523</v>
      </c>
      <c r="D196" s="216">
        <v>9.8987082124970885E-2</v>
      </c>
    </row>
    <row r="197" spans="1:4" ht="27.75" customHeight="1" x14ac:dyDescent="0.2">
      <c r="A197" s="7" t="s">
        <v>1281</v>
      </c>
      <c r="B197" s="217">
        <v>0</v>
      </c>
      <c r="C197" s="216">
        <v>0</v>
      </c>
      <c r="D197" s="216">
        <v>5.904786446721861E-2</v>
      </c>
    </row>
    <row r="198" spans="1:4" ht="27.75" customHeight="1" x14ac:dyDescent="0.2">
      <c r="A198" s="7" t="s">
        <v>1282</v>
      </c>
      <c r="B198" s="217">
        <v>0</v>
      </c>
      <c r="C198" s="216">
        <v>0.43002070219859784</v>
      </c>
      <c r="D198" s="216">
        <v>1.5037729011141567E-2</v>
      </c>
    </row>
    <row r="199" spans="1:4" ht="27.75" customHeight="1" x14ac:dyDescent="0.2">
      <c r="A199" s="7" t="s">
        <v>1283</v>
      </c>
      <c r="B199" s="217">
        <v>0</v>
      </c>
      <c r="C199" s="216">
        <v>0.69460206024655735</v>
      </c>
      <c r="D199" s="216">
        <v>4.1666003239238742</v>
      </c>
    </row>
    <row r="200" spans="1:4" ht="27.75" customHeight="1" x14ac:dyDescent="0.2">
      <c r="A200" s="7" t="s">
        <v>1284</v>
      </c>
      <c r="B200" s="217">
        <v>0</v>
      </c>
      <c r="C200" s="216">
        <v>5.8371215874410839E-2</v>
      </c>
      <c r="D200" s="216">
        <v>0.27766788760385702</v>
      </c>
    </row>
    <row r="201" spans="1:4" ht="27.75" customHeight="1" x14ac:dyDescent="0.2">
      <c r="A201" s="7" t="s">
        <v>1285</v>
      </c>
      <c r="B201" s="217">
        <v>0</v>
      </c>
      <c r="C201" s="216">
        <v>5.8371102177949163E-2</v>
      </c>
      <c r="D201" s="216">
        <v>0.27766787938362719</v>
      </c>
    </row>
    <row r="202" spans="1:4" ht="27.75" customHeight="1" x14ac:dyDescent="0.2">
      <c r="A202" s="7" t="s">
        <v>1286</v>
      </c>
      <c r="B202" s="217">
        <v>0</v>
      </c>
      <c r="C202" s="216">
        <v>1.6327873323282584E-2</v>
      </c>
      <c r="D202" s="216">
        <v>0.42951636443432367</v>
      </c>
    </row>
    <row r="203" spans="1:4" ht="27.75" customHeight="1" x14ac:dyDescent="0.2">
      <c r="A203" s="7" t="s">
        <v>1287</v>
      </c>
      <c r="B203" s="217">
        <v>0</v>
      </c>
      <c r="C203" s="216">
        <v>0.61237491150860079</v>
      </c>
      <c r="D203" s="216">
        <v>7.9697440125128685E-4</v>
      </c>
    </row>
    <row r="204" spans="1:4" ht="27.75" customHeight="1" x14ac:dyDescent="0.2">
      <c r="A204" s="7" t="s">
        <v>1288</v>
      </c>
      <c r="B204" s="217" t="s">
        <v>1289</v>
      </c>
      <c r="C204" s="216">
        <v>-7.7104191534706605E-5</v>
      </c>
      <c r="D204" s="216">
        <v>7.4019008824559211</v>
      </c>
    </row>
    <row r="205" spans="1:4" ht="27.75" customHeight="1" x14ac:dyDescent="0.2">
      <c r="A205" s="7" t="s">
        <v>1289</v>
      </c>
      <c r="B205" s="217">
        <v>0</v>
      </c>
      <c r="C205" s="216">
        <v>-7.7104191534706605E-5</v>
      </c>
      <c r="D205" s="216">
        <v>7.401900882455922</v>
      </c>
    </row>
    <row r="206" spans="1:4" ht="27.75" customHeight="1" x14ac:dyDescent="0.2">
      <c r="A206" s="7" t="s">
        <v>1290</v>
      </c>
      <c r="B206" s="217">
        <v>0</v>
      </c>
      <c r="C206" s="216">
        <v>7.6224018474308E-2</v>
      </c>
      <c r="D206" s="216">
        <v>0.8791178638373901</v>
      </c>
    </row>
    <row r="207" spans="1:4" ht="27.75" customHeight="1" x14ac:dyDescent="0.2">
      <c r="A207" s="7" t="s">
        <v>1291</v>
      </c>
      <c r="B207" s="217" t="s">
        <v>1292</v>
      </c>
      <c r="C207" s="216">
        <v>1.2720424646562745</v>
      </c>
      <c r="D207" s="216">
        <v>0</v>
      </c>
    </row>
    <row r="208" spans="1:4" ht="27.75" customHeight="1" x14ac:dyDescent="0.2">
      <c r="A208" s="7" t="s">
        <v>1292</v>
      </c>
      <c r="B208" s="217">
        <v>0</v>
      </c>
      <c r="C208" s="216">
        <v>1.272042464656274</v>
      </c>
      <c r="D208" s="216">
        <v>0</v>
      </c>
    </row>
    <row r="209" spans="1:4" ht="27.75" customHeight="1" x14ac:dyDescent="0.2">
      <c r="A209" s="7" t="s">
        <v>1293</v>
      </c>
      <c r="B209" s="217" t="s">
        <v>1294</v>
      </c>
      <c r="C209" s="216">
        <v>0</v>
      </c>
      <c r="D209" s="216">
        <v>2.6879033474498718E-2</v>
      </c>
    </row>
    <row r="210" spans="1:4" ht="27.75" customHeight="1" x14ac:dyDescent="0.2">
      <c r="A210" s="7" t="s">
        <v>1294</v>
      </c>
      <c r="B210" s="217">
        <v>0</v>
      </c>
      <c r="C210" s="216">
        <v>0</v>
      </c>
      <c r="D210" s="216">
        <v>2.6879033474498729E-2</v>
      </c>
    </row>
    <row r="211" spans="1:4" ht="27.75" customHeight="1" x14ac:dyDescent="0.2">
      <c r="A211" s="7" t="s">
        <v>1295</v>
      </c>
      <c r="B211" s="217">
        <v>0</v>
      </c>
      <c r="C211" s="216">
        <v>0.14241230393696161</v>
      </c>
      <c r="D211" s="216">
        <v>4.2266386736569661</v>
      </c>
    </row>
    <row r="212" spans="1:4" ht="27.75" customHeight="1" x14ac:dyDescent="0.2">
      <c r="A212" s="7" t="s">
        <v>1296</v>
      </c>
      <c r="B212" s="217">
        <v>0</v>
      </c>
      <c r="C212" s="216">
        <v>4.9977848176761749E-2</v>
      </c>
      <c r="D212" s="216">
        <v>4.2125727865605604</v>
      </c>
    </row>
    <row r="213" spans="1:4" ht="27.75" customHeight="1" x14ac:dyDescent="0.2">
      <c r="A213" s="7" t="s">
        <v>1297</v>
      </c>
      <c r="B213" s="217">
        <v>0</v>
      </c>
      <c r="C213" s="216">
        <v>0</v>
      </c>
      <c r="D213" s="216">
        <v>4.237383069845599</v>
      </c>
    </row>
    <row r="214" spans="1:4" ht="27.75" customHeight="1" x14ac:dyDescent="0.2">
      <c r="A214" s="7" t="s">
        <v>1298</v>
      </c>
      <c r="B214" s="217">
        <v>0</v>
      </c>
      <c r="C214" s="216">
        <v>0.19402335603972679</v>
      </c>
      <c r="D214" s="216">
        <v>4.2122288639293046</v>
      </c>
    </row>
    <row r="215" spans="1:4" ht="27.75" customHeight="1" x14ac:dyDescent="0.2">
      <c r="A215" s="7" t="s">
        <v>1299</v>
      </c>
      <c r="B215" s="217">
        <v>0</v>
      </c>
      <c r="C215" s="216">
        <v>7.7039432677630998E-2</v>
      </c>
      <c r="D215" s="216">
        <v>20.842737749279109</v>
      </c>
    </row>
    <row r="216" spans="1:4" ht="27.75" customHeight="1" x14ac:dyDescent="0.2">
      <c r="A216" s="7" t="s">
        <v>1300</v>
      </c>
      <c r="B216" s="217">
        <v>0</v>
      </c>
      <c r="C216" s="216">
        <v>0.19637917566197136</v>
      </c>
      <c r="D216" s="216">
        <v>11.163378450269789</v>
      </c>
    </row>
    <row r="217" spans="1:4" ht="27.75" customHeight="1" x14ac:dyDescent="0.2">
      <c r="A217" s="7" t="s">
        <v>1301</v>
      </c>
      <c r="B217" s="217">
        <v>0</v>
      </c>
      <c r="C217" s="216">
        <v>1.4007145865009889</v>
      </c>
      <c r="D217" s="216">
        <v>28.061350095305809</v>
      </c>
    </row>
    <row r="218" spans="1:4" ht="27.75" customHeight="1" x14ac:dyDescent="0.2">
      <c r="A218" s="7" t="s">
        <v>1302</v>
      </c>
      <c r="B218" s="217">
        <v>0</v>
      </c>
      <c r="C218" s="216">
        <v>0.94235992274223601</v>
      </c>
      <c r="D218" s="216">
        <v>5.3458869109542011</v>
      </c>
    </row>
    <row r="219" spans="1:4" ht="27.75" customHeight="1" x14ac:dyDescent="0.2">
      <c r="A219" s="7" t="s">
        <v>1303</v>
      </c>
      <c r="B219" s="217">
        <v>0</v>
      </c>
      <c r="C219" s="216">
        <v>0.8984425083259876</v>
      </c>
      <c r="D219" s="216">
        <v>10.562952324019978</v>
      </c>
    </row>
    <row r="220" spans="1:4" ht="27.75" customHeight="1" x14ac:dyDescent="0.2">
      <c r="A220" s="7" t="s">
        <v>1304</v>
      </c>
      <c r="B220" s="217">
        <v>0</v>
      </c>
      <c r="C220" s="216">
        <v>1.8134454238829085</v>
      </c>
      <c r="D220" s="216">
        <v>8.2586617576400787</v>
      </c>
    </row>
    <row r="221" spans="1:4" ht="27.75" customHeight="1" x14ac:dyDescent="0.2">
      <c r="A221" s="7" t="s">
        <v>1305</v>
      </c>
      <c r="B221" s="217">
        <v>0</v>
      </c>
      <c r="C221" s="216">
        <v>3.2168139344062589E-2</v>
      </c>
      <c r="D221" s="216">
        <v>11.263654948636583</v>
      </c>
    </row>
    <row r="222" spans="1:4" ht="27.75" customHeight="1" x14ac:dyDescent="0.2">
      <c r="A222" s="7" t="s">
        <v>1306</v>
      </c>
      <c r="B222" s="217">
        <v>0</v>
      </c>
      <c r="C222" s="216">
        <v>8.51122198982011E-2</v>
      </c>
      <c r="D222" s="216">
        <v>28.415240890496094</v>
      </c>
    </row>
    <row r="223" spans="1:4" ht="27.75" customHeight="1" x14ac:dyDescent="0.2">
      <c r="A223" s="7" t="s">
        <v>1307</v>
      </c>
      <c r="B223" s="217">
        <v>0</v>
      </c>
      <c r="C223" s="216">
        <v>3.0710953956911169</v>
      </c>
      <c r="D223" s="216">
        <v>7.201003685068879</v>
      </c>
    </row>
    <row r="224" spans="1:4" ht="27.75" customHeight="1" x14ac:dyDescent="0.2">
      <c r="A224" s="7" t="s">
        <v>1308</v>
      </c>
      <c r="B224" s="217">
        <v>0</v>
      </c>
      <c r="C224" s="216">
        <v>3.712294537295179</v>
      </c>
      <c r="D224" s="216">
        <v>13.680072035154925</v>
      </c>
    </row>
    <row r="225" spans="1:4" ht="27.75" customHeight="1" x14ac:dyDescent="0.2">
      <c r="A225" s="7" t="s">
        <v>1309</v>
      </c>
      <c r="B225" s="217">
        <v>0</v>
      </c>
      <c r="C225" s="216">
        <v>8.0874462590761614E-3</v>
      </c>
      <c r="D225" s="216">
        <v>10.376299349110509</v>
      </c>
    </row>
    <row r="226" spans="1:4" ht="27.75" customHeight="1" x14ac:dyDescent="0.2">
      <c r="A226" s="7" t="s">
        <v>1310</v>
      </c>
      <c r="B226" s="217">
        <v>0</v>
      </c>
      <c r="C226" s="216">
        <v>4.2882443996574606</v>
      </c>
      <c r="D226" s="216">
        <v>9.5739113968701588</v>
      </c>
    </row>
    <row r="227" spans="1:4" ht="27.75" customHeight="1" x14ac:dyDescent="0.2">
      <c r="A227" s="7" t="s">
        <v>1311</v>
      </c>
      <c r="B227" s="217">
        <v>0</v>
      </c>
      <c r="C227" s="216">
        <v>3.4600085400189849E-2</v>
      </c>
      <c r="D227" s="216">
        <v>21.134707542231144</v>
      </c>
    </row>
    <row r="228" spans="1:4" ht="27.75" customHeight="1" x14ac:dyDescent="0.2">
      <c r="A228" s="7" t="s">
        <v>1312</v>
      </c>
      <c r="B228" s="217">
        <v>0</v>
      </c>
      <c r="C228" s="216">
        <v>0.25629160118111416</v>
      </c>
      <c r="D228" s="216">
        <v>11.198871327994489</v>
      </c>
    </row>
    <row r="229" spans="1:4" ht="27.75" customHeight="1" x14ac:dyDescent="0.2">
      <c r="A229" s="7" t="s">
        <v>1313</v>
      </c>
      <c r="B229" s="217">
        <v>0</v>
      </c>
      <c r="C229" s="216">
        <v>7.4083632916795122E-2</v>
      </c>
      <c r="D229" s="216">
        <v>11.377696498380674</v>
      </c>
    </row>
    <row r="230" spans="1:4" ht="27.75" customHeight="1" x14ac:dyDescent="0.2">
      <c r="A230" s="7" t="s">
        <v>1314</v>
      </c>
      <c r="B230" s="217">
        <v>0</v>
      </c>
      <c r="C230" s="216">
        <v>0.18142222386362153</v>
      </c>
      <c r="D230" s="216">
        <v>-0.61394884182635867</v>
      </c>
    </row>
    <row r="231" spans="1:4" ht="27.75" customHeight="1" x14ac:dyDescent="0.2">
      <c r="A231" s="7" t="s">
        <v>1315</v>
      </c>
      <c r="B231" s="217">
        <v>0</v>
      </c>
      <c r="C231" s="216">
        <v>4.1852579534802328E-2</v>
      </c>
      <c r="D231" s="216">
        <v>0.93991042120951718</v>
      </c>
    </row>
    <row r="232" spans="1:4" ht="27.75" customHeight="1" x14ac:dyDescent="0.2">
      <c r="A232" s="7" t="s">
        <v>1316</v>
      </c>
      <c r="B232" s="217">
        <v>0</v>
      </c>
      <c r="C232" s="216">
        <v>0.66750168241302354</v>
      </c>
      <c r="D232" s="216">
        <v>0.36008920997799737</v>
      </c>
    </row>
    <row r="233" spans="1:4" ht="27.75" customHeight="1" x14ac:dyDescent="0.2">
      <c r="A233" s="7" t="s">
        <v>1317</v>
      </c>
      <c r="B233" s="217">
        <v>0</v>
      </c>
      <c r="C233" s="216">
        <v>9.7216251998500439E-2</v>
      </c>
      <c r="D233" s="216">
        <v>0.64717712078657907</v>
      </c>
    </row>
    <row r="234" spans="1:4" ht="27.75" customHeight="1" x14ac:dyDescent="0.2">
      <c r="A234" s="7" t="s">
        <v>1318</v>
      </c>
      <c r="B234" s="217">
        <v>0</v>
      </c>
      <c r="C234" s="216">
        <v>0.51398901990132484</v>
      </c>
      <c r="D234" s="216">
        <v>7.7031965114567278</v>
      </c>
    </row>
    <row r="235" spans="1:4" ht="27.75" customHeight="1" x14ac:dyDescent="0.2">
      <c r="A235" s="7" t="s">
        <v>1319</v>
      </c>
      <c r="B235" s="217">
        <v>0</v>
      </c>
      <c r="C235" s="216">
        <v>1.8155410361322282E-3</v>
      </c>
      <c r="D235" s="216">
        <v>0.44104892429768616</v>
      </c>
    </row>
    <row r="236" spans="1:4" ht="27.75" customHeight="1" x14ac:dyDescent="0.2">
      <c r="A236" s="7" t="s">
        <v>1320</v>
      </c>
      <c r="B236" s="217">
        <v>0</v>
      </c>
      <c r="C236" s="216">
        <v>0.45481505111503112</v>
      </c>
      <c r="D236" s="216">
        <v>17.324291557724191</v>
      </c>
    </row>
    <row r="237" spans="1:4" ht="27.75" customHeight="1" x14ac:dyDescent="0.2">
      <c r="A237" s="7" t="s">
        <v>1321</v>
      </c>
      <c r="B237" s="217">
        <v>0</v>
      </c>
      <c r="C237" s="216">
        <v>0.26663346072755889</v>
      </c>
      <c r="D237" s="216">
        <v>3.874297955468057</v>
      </c>
    </row>
    <row r="238" spans="1:4" ht="27.75" customHeight="1" x14ac:dyDescent="0.2">
      <c r="A238" s="7" t="s">
        <v>1322</v>
      </c>
      <c r="B238" s="217">
        <v>0</v>
      </c>
      <c r="C238" s="216">
        <v>1.6331119075548155</v>
      </c>
      <c r="D238" s="216">
        <v>6.4910014940272411</v>
      </c>
    </row>
    <row r="239" spans="1:4" ht="27.75" customHeight="1" x14ac:dyDescent="0.2">
      <c r="A239" s="7" t="s">
        <v>1323</v>
      </c>
      <c r="B239" s="217">
        <v>0</v>
      </c>
      <c r="C239" s="216">
        <v>4.6120894416041745E-2</v>
      </c>
      <c r="D239" s="216">
        <v>1.4027241451876109</v>
      </c>
    </row>
    <row r="240" spans="1:4" ht="27.75" customHeight="1" x14ac:dyDescent="0.2">
      <c r="A240" s="7" t="s">
        <v>1324</v>
      </c>
      <c r="B240" s="217">
        <v>0</v>
      </c>
      <c r="C240" s="216">
        <v>0.1073298542821234</v>
      </c>
      <c r="D240" s="216">
        <v>1.4725022447274432</v>
      </c>
    </row>
    <row r="241" spans="1:4" ht="27.75" customHeight="1" x14ac:dyDescent="0.2">
      <c r="A241" s="7" t="s">
        <v>1325</v>
      </c>
      <c r="B241" s="217">
        <v>0</v>
      </c>
      <c r="C241" s="216">
        <v>3.1554895833827076E-3</v>
      </c>
      <c r="D241" s="216">
        <v>1.659161156193848</v>
      </c>
    </row>
    <row r="242" spans="1:4" ht="27.75" customHeight="1" x14ac:dyDescent="0.2">
      <c r="A242" s="7" t="s">
        <v>1326</v>
      </c>
      <c r="B242" s="217">
        <v>0</v>
      </c>
      <c r="C242" s="216">
        <v>0.23061069477571747</v>
      </c>
      <c r="D242" s="216">
        <v>3.8807424323204471</v>
      </c>
    </row>
    <row r="243" spans="1:4" ht="27.75" customHeight="1" x14ac:dyDescent="0.2">
      <c r="A243" s="7" t="s">
        <v>1327</v>
      </c>
      <c r="B243" s="217">
        <v>0</v>
      </c>
      <c r="C243" s="216">
        <v>0.68584183012867006</v>
      </c>
      <c r="D243" s="216">
        <v>0</v>
      </c>
    </row>
    <row r="244" spans="1:4" ht="27.75" customHeight="1" x14ac:dyDescent="0.2">
      <c r="A244" s="7" t="s">
        <v>1328</v>
      </c>
      <c r="B244" s="217">
        <v>0</v>
      </c>
      <c r="C244" s="216">
        <v>0</v>
      </c>
      <c r="D244" s="216">
        <v>0.70055042461206907</v>
      </c>
    </row>
    <row r="245" spans="1:4" ht="27.75" customHeight="1" x14ac:dyDescent="0.2">
      <c r="A245" s="7" t="s">
        <v>1329</v>
      </c>
      <c r="B245" s="217">
        <v>0</v>
      </c>
      <c r="C245" s="216">
        <v>0.22856852394340504</v>
      </c>
      <c r="D245" s="216">
        <v>3.8761555299847528</v>
      </c>
    </row>
    <row r="246" spans="1:4" ht="27.75" customHeight="1" x14ac:dyDescent="0.2">
      <c r="A246" s="7" t="s">
        <v>1330</v>
      </c>
      <c r="B246" s="217">
        <v>0</v>
      </c>
      <c r="C246" s="216">
        <v>1.3008049893637481</v>
      </c>
      <c r="D246" s="216">
        <v>0.59209261160901461</v>
      </c>
    </row>
    <row r="247" spans="1:4" ht="27.75" customHeight="1" x14ac:dyDescent="0.2">
      <c r="A247" s="7" t="s">
        <v>1331</v>
      </c>
      <c r="B247" s="217">
        <v>0</v>
      </c>
      <c r="C247" s="216">
        <v>1.3008091671473152</v>
      </c>
      <c r="D247" s="216">
        <v>0.59206893912276504</v>
      </c>
    </row>
    <row r="248" spans="1:4" ht="27.75" customHeight="1" x14ac:dyDescent="0.2">
      <c r="A248" s="7" t="s">
        <v>1332</v>
      </c>
      <c r="B248" s="217">
        <v>0</v>
      </c>
      <c r="C248" s="216">
        <v>0.9916528509685254</v>
      </c>
      <c r="D248" s="216">
        <v>16.537640189137417</v>
      </c>
    </row>
    <row r="249" spans="1:4" ht="27.75" customHeight="1" x14ac:dyDescent="0.2">
      <c r="A249" s="7" t="s">
        <v>1333</v>
      </c>
      <c r="B249" s="217">
        <v>0</v>
      </c>
      <c r="C249" s="216">
        <v>0.9916528509685254</v>
      </c>
      <c r="D249" s="216">
        <v>16.537640189137417</v>
      </c>
    </row>
    <row r="250" spans="1:4" ht="27.75" customHeight="1" x14ac:dyDescent="0.2">
      <c r="A250" s="7" t="s">
        <v>1334</v>
      </c>
      <c r="B250" s="217">
        <v>0</v>
      </c>
      <c r="C250" s="216">
        <v>0.31668086501811626</v>
      </c>
      <c r="D250" s="216">
        <v>2.9093469126508551</v>
      </c>
    </row>
    <row r="251" spans="1:4" ht="27.75" customHeight="1" x14ac:dyDescent="0.2">
      <c r="A251" s="7" t="s">
        <v>1335</v>
      </c>
      <c r="B251" s="217">
        <v>0</v>
      </c>
      <c r="C251" s="216">
        <v>0.52536370590511872</v>
      </c>
      <c r="D251" s="216">
        <v>1.0807376619093874</v>
      </c>
    </row>
    <row r="252" spans="1:4" ht="27.75" customHeight="1" x14ac:dyDescent="0.2">
      <c r="A252" s="7" t="s">
        <v>1336</v>
      </c>
      <c r="B252" s="217">
        <v>0</v>
      </c>
      <c r="C252" s="216">
        <v>5.1741122809666147E-2</v>
      </c>
      <c r="D252" s="216">
        <v>0.13542129190735699</v>
      </c>
    </row>
    <row r="253" spans="1:4" ht="27.75" customHeight="1" x14ac:dyDescent="0.2">
      <c r="A253" s="7" t="s">
        <v>1337</v>
      </c>
      <c r="B253" s="217">
        <v>0</v>
      </c>
      <c r="C253" s="216">
        <v>0.16471570613751949</v>
      </c>
      <c r="D253" s="216">
        <v>0.91710975770694891</v>
      </c>
    </row>
    <row r="254" spans="1:4" ht="27.75" customHeight="1" x14ac:dyDescent="0.2">
      <c r="A254" s="7" t="s">
        <v>1338</v>
      </c>
      <c r="B254" s="217">
        <v>0</v>
      </c>
      <c r="C254" s="216">
        <v>2.1985219144160002</v>
      </c>
      <c r="D254" s="216">
        <v>11.212683898493347</v>
      </c>
    </row>
    <row r="255" spans="1:4" ht="27.75" customHeight="1" x14ac:dyDescent="0.2">
      <c r="A255" s="7" t="s">
        <v>1339</v>
      </c>
      <c r="B255" s="217">
        <v>0</v>
      </c>
      <c r="C255" s="216">
        <v>0.24697843284716492</v>
      </c>
      <c r="D255" s="216">
        <v>6.5801330733384251</v>
      </c>
    </row>
    <row r="256" spans="1:4" ht="27.75" customHeight="1" x14ac:dyDescent="0.2">
      <c r="A256" s="7" t="s">
        <v>1340</v>
      </c>
      <c r="B256" s="217">
        <v>0</v>
      </c>
      <c r="C256" s="216">
        <v>0.95949436098277674</v>
      </c>
      <c r="D256" s="216">
        <v>4.5550223527318447</v>
      </c>
    </row>
    <row r="257" spans="1:4" ht="27.75" customHeight="1" x14ac:dyDescent="0.2">
      <c r="A257" s="7" t="s">
        <v>1341</v>
      </c>
      <c r="B257" s="217">
        <v>0</v>
      </c>
      <c r="C257" s="216">
        <v>0.31962227087624828</v>
      </c>
      <c r="D257" s="216">
        <v>6.3885268060347116</v>
      </c>
    </row>
    <row r="258" spans="1:4" ht="27.75" customHeight="1" x14ac:dyDescent="0.2">
      <c r="A258" s="7" t="s">
        <v>1342</v>
      </c>
      <c r="B258" s="217">
        <v>0</v>
      </c>
      <c r="C258" s="216">
        <v>0.32016485500232839</v>
      </c>
      <c r="D258" s="216">
        <v>6.7361545334703088</v>
      </c>
    </row>
    <row r="259" spans="1:4" ht="27.75" customHeight="1" x14ac:dyDescent="0.2">
      <c r="A259" s="7" t="s">
        <v>1343</v>
      </c>
      <c r="B259" s="217">
        <v>0</v>
      </c>
      <c r="C259" s="216">
        <v>0.50763639973146235</v>
      </c>
      <c r="D259" s="216">
        <v>-1.9884530235176161</v>
      </c>
    </row>
    <row r="260" spans="1:4" ht="27.75" customHeight="1" x14ac:dyDescent="0.2">
      <c r="A260" s="7" t="s">
        <v>1344</v>
      </c>
      <c r="B260" s="217">
        <v>0</v>
      </c>
      <c r="C260" s="216">
        <v>-8.2899509824767336E-4</v>
      </c>
      <c r="D260" s="216">
        <v>6.5266678509807718</v>
      </c>
    </row>
    <row r="261" spans="1:4" ht="27.75" customHeight="1" x14ac:dyDescent="0.2">
      <c r="A261" s="7" t="s">
        <v>1345</v>
      </c>
      <c r="B261" s="217">
        <v>0</v>
      </c>
      <c r="C261" s="216">
        <v>0.71677195671611638</v>
      </c>
      <c r="D261" s="216">
        <v>1.6408057943348584</v>
      </c>
    </row>
    <row r="262" spans="1:4" ht="27.75" customHeight="1" x14ac:dyDescent="0.2">
      <c r="A262" s="7" t="s">
        <v>1346</v>
      </c>
      <c r="B262" s="217">
        <v>0</v>
      </c>
      <c r="C262" s="216">
        <v>0.19067170284474308</v>
      </c>
      <c r="D262" s="216">
        <v>6.4856395489050929</v>
      </c>
    </row>
    <row r="263" spans="1:4" ht="27.75" customHeight="1" x14ac:dyDescent="0.2">
      <c r="A263" s="7" t="s">
        <v>1347</v>
      </c>
      <c r="B263" s="217">
        <v>0</v>
      </c>
      <c r="C263" s="216">
        <v>0.66681924273461723</v>
      </c>
      <c r="D263" s="216">
        <v>-0.51251572574093007</v>
      </c>
    </row>
    <row r="264" spans="1:4" ht="27.75" customHeight="1" x14ac:dyDescent="0.2">
      <c r="A264" s="7" t="s">
        <v>1348</v>
      </c>
      <c r="B264" s="217">
        <v>0</v>
      </c>
      <c r="C264" s="216">
        <v>1.5308878588634811</v>
      </c>
      <c r="D264" s="216">
        <v>0.12206025864502794</v>
      </c>
    </row>
    <row r="265" spans="1:4" ht="27.75" customHeight="1" x14ac:dyDescent="0.2">
      <c r="A265" s="7" t="s">
        <v>1349</v>
      </c>
      <c r="B265" s="217">
        <v>0</v>
      </c>
      <c r="C265" s="216">
        <v>0.10304836484461254</v>
      </c>
      <c r="D265" s="216">
        <v>10.957834996336627</v>
      </c>
    </row>
    <row r="266" spans="1:4" ht="27.75" customHeight="1" x14ac:dyDescent="0.2">
      <c r="A266" s="7" t="s">
        <v>1350</v>
      </c>
      <c r="B266" s="217">
        <v>0</v>
      </c>
      <c r="C266" s="216">
        <v>0.19911690618228603</v>
      </c>
      <c r="D266" s="216">
        <v>9.416545743043617</v>
      </c>
    </row>
    <row r="267" spans="1:4" ht="27.75" customHeight="1" x14ac:dyDescent="0.2">
      <c r="A267" s="7" t="s">
        <v>1351</v>
      </c>
      <c r="B267" s="217">
        <v>0</v>
      </c>
      <c r="C267" s="216">
        <v>0.27609854989624322</v>
      </c>
      <c r="D267" s="216">
        <v>9.3445909570501211</v>
      </c>
    </row>
    <row r="268" spans="1:4" ht="27.75" customHeight="1" x14ac:dyDescent="0.2">
      <c r="A268" s="7" t="s">
        <v>1352</v>
      </c>
      <c r="B268" s="217">
        <v>0</v>
      </c>
      <c r="C268" s="216">
        <v>0.35786788902280087</v>
      </c>
      <c r="D268" s="216">
        <v>10.877631391820763</v>
      </c>
    </row>
    <row r="269" spans="1:4" ht="27.75" customHeight="1" x14ac:dyDescent="0.2">
      <c r="A269" s="7" t="s">
        <v>1353</v>
      </c>
      <c r="B269" s="217">
        <v>0</v>
      </c>
      <c r="C269" s="216">
        <v>3.2584587970645437E-2</v>
      </c>
      <c r="D269" s="216">
        <v>14.729555359176601</v>
      </c>
    </row>
    <row r="270" spans="1:4" ht="27.75" customHeight="1" x14ac:dyDescent="0.2">
      <c r="A270" s="7" t="s">
        <v>1354</v>
      </c>
      <c r="B270" s="217">
        <v>0</v>
      </c>
      <c r="C270" s="216">
        <v>5.7351285474690643</v>
      </c>
      <c r="D270" s="216">
        <v>21.839074958722229</v>
      </c>
    </row>
    <row r="271" spans="1:4" ht="27.75" customHeight="1" x14ac:dyDescent="0.2">
      <c r="A271" s="7" t="s">
        <v>1355</v>
      </c>
      <c r="B271" s="217">
        <v>0</v>
      </c>
      <c r="C271" s="216">
        <v>0.59186160003388844</v>
      </c>
      <c r="D271" s="216">
        <v>22.191419288697013</v>
      </c>
    </row>
    <row r="272" spans="1:4" ht="27.75" customHeight="1" x14ac:dyDescent="0.2">
      <c r="A272" s="7" t="s">
        <v>1356</v>
      </c>
      <c r="B272" s="217">
        <v>0</v>
      </c>
      <c r="C272" s="216">
        <v>0.4431341244442204</v>
      </c>
      <c r="D272" s="216">
        <v>23.454715202753473</v>
      </c>
    </row>
    <row r="273" spans="1:4" ht="27.75" customHeight="1" x14ac:dyDescent="0.2">
      <c r="A273" s="7" t="s">
        <v>1357</v>
      </c>
      <c r="B273" s="217">
        <v>0</v>
      </c>
      <c r="C273" s="216">
        <v>0.39609520380827418</v>
      </c>
      <c r="D273" s="216">
        <v>9.8674404805518918</v>
      </c>
    </row>
    <row r="274" spans="1:4" ht="27.75" customHeight="1" x14ac:dyDescent="0.2">
      <c r="A274" s="7" t="s">
        <v>1358</v>
      </c>
      <c r="B274" s="217">
        <v>0</v>
      </c>
      <c r="C274" s="216">
        <v>0.4003834757423565</v>
      </c>
      <c r="D274" s="216">
        <v>10.106398305931112</v>
      </c>
    </row>
    <row r="275" spans="1:4" ht="27.75" customHeight="1" x14ac:dyDescent="0.2">
      <c r="A275" s="7" t="s">
        <v>1359</v>
      </c>
      <c r="B275" s="217">
        <v>0</v>
      </c>
      <c r="C275" s="216">
        <v>0.26595195676993938</v>
      </c>
      <c r="D275" s="216">
        <v>11.930554191566236</v>
      </c>
    </row>
    <row r="276" spans="1:4" ht="27.75" customHeight="1" x14ac:dyDescent="0.2">
      <c r="A276" s="7" t="s">
        <v>1360</v>
      </c>
      <c r="B276" s="217">
        <v>0</v>
      </c>
      <c r="C276" s="216">
        <v>0.79748251370405332</v>
      </c>
      <c r="D276" s="216">
        <v>14.594000811914496</v>
      </c>
    </row>
    <row r="277" spans="1:4" ht="27.75" customHeight="1" x14ac:dyDescent="0.2">
      <c r="A277" s="7" t="s">
        <v>1361</v>
      </c>
      <c r="B277" s="217">
        <v>0</v>
      </c>
      <c r="C277" s="216">
        <v>0.24824853077993389</v>
      </c>
      <c r="D277" s="216">
        <v>12.732976879684127</v>
      </c>
    </row>
    <row r="278" spans="1:4" ht="27.75" customHeight="1" x14ac:dyDescent="0.2">
      <c r="A278" s="7" t="s">
        <v>1362</v>
      </c>
      <c r="B278" s="217">
        <v>0</v>
      </c>
      <c r="C278" s="216">
        <v>9.1233062996524866E-2</v>
      </c>
      <c r="D278" s="216">
        <v>13.333233395064388</v>
      </c>
    </row>
    <row r="279" spans="1:4" ht="27.75" customHeight="1" x14ac:dyDescent="0.2">
      <c r="A279" s="7" t="s">
        <v>1363</v>
      </c>
      <c r="B279" s="217">
        <v>0</v>
      </c>
      <c r="C279" s="216">
        <v>0.76673190416231463</v>
      </c>
      <c r="D279" s="216">
        <v>13.126093782334818</v>
      </c>
    </row>
    <row r="280" spans="1:4" ht="27.75" customHeight="1" x14ac:dyDescent="0.2">
      <c r="A280" s="7" t="s">
        <v>1364</v>
      </c>
      <c r="B280" s="217">
        <v>0</v>
      </c>
      <c r="C280" s="216">
        <v>0.65413565820752007</v>
      </c>
      <c r="D280" s="216">
        <v>11.925012569988686</v>
      </c>
    </row>
    <row r="281" spans="1:4" ht="27.75" customHeight="1" x14ac:dyDescent="0.2">
      <c r="A281" s="7" t="s">
        <v>1365</v>
      </c>
      <c r="B281" s="217">
        <v>0</v>
      </c>
      <c r="C281" s="216">
        <v>8.3923024616983053</v>
      </c>
      <c r="D281" s="216">
        <v>4.5785146588981034</v>
      </c>
    </row>
    <row r="282" spans="1:4" ht="27.75" customHeight="1" x14ac:dyDescent="0.2">
      <c r="A282" s="7" t="s">
        <v>1366</v>
      </c>
      <c r="B282" s="217">
        <v>0</v>
      </c>
      <c r="C282" s="216">
        <v>0.17599498383734744</v>
      </c>
      <c r="D282" s="216">
        <v>14.420110127691212</v>
      </c>
    </row>
    <row r="283" spans="1:4" ht="27.75" customHeight="1" x14ac:dyDescent="0.2">
      <c r="A283" s="7" t="s">
        <v>1367</v>
      </c>
      <c r="B283" s="217">
        <v>0</v>
      </c>
      <c r="C283" s="216">
        <v>0.1759930974525418</v>
      </c>
      <c r="D283" s="216">
        <v>14.418746573454252</v>
      </c>
    </row>
    <row r="284" spans="1:4" ht="27.75" customHeight="1" x14ac:dyDescent="0.2">
      <c r="A284" s="7" t="s">
        <v>1368</v>
      </c>
      <c r="B284" s="217">
        <v>0</v>
      </c>
      <c r="C284" s="216">
        <v>0.48507690489909738</v>
      </c>
      <c r="D284" s="216">
        <v>17.33144698774165</v>
      </c>
    </row>
    <row r="285" spans="1:4" ht="27.75" customHeight="1" x14ac:dyDescent="0.2">
      <c r="A285" s="7" t="s">
        <v>1369</v>
      </c>
      <c r="B285" s="217">
        <v>0</v>
      </c>
      <c r="C285" s="216">
        <v>1.5545241002076845E-2</v>
      </c>
      <c r="D285" s="216">
        <v>11.043845411719865</v>
      </c>
    </row>
    <row r="286" spans="1:4" ht="27.75" customHeight="1" x14ac:dyDescent="0.2">
      <c r="A286" s="7" t="s">
        <v>1370</v>
      </c>
      <c r="B286" s="217">
        <v>0</v>
      </c>
      <c r="C286" s="216">
        <v>0.31874669150205076</v>
      </c>
      <c r="D286" s="216">
        <v>11.769808427126069</v>
      </c>
    </row>
    <row r="287" spans="1:4" ht="27.75" customHeight="1" x14ac:dyDescent="0.2">
      <c r="A287" s="7" t="s">
        <v>1371</v>
      </c>
      <c r="B287" s="217">
        <v>0</v>
      </c>
      <c r="C287" s="216">
        <v>0</v>
      </c>
      <c r="D287" s="216">
        <v>9.7960754961420431</v>
      </c>
    </row>
    <row r="288" spans="1:4" ht="27.75" customHeight="1" x14ac:dyDescent="0.2">
      <c r="A288" s="7" t="s">
        <v>1372</v>
      </c>
      <c r="B288" s="217">
        <v>0</v>
      </c>
      <c r="C288" s="216">
        <v>0.78953560986661553</v>
      </c>
      <c r="D288" s="216">
        <v>8.3345354853740634</v>
      </c>
    </row>
    <row r="289" spans="1:4" ht="27.75" customHeight="1" x14ac:dyDescent="0.2">
      <c r="A289" s="7" t="s">
        <v>1373</v>
      </c>
      <c r="B289" s="217">
        <v>0</v>
      </c>
      <c r="C289" s="216">
        <v>2.2285336056522522E-2</v>
      </c>
      <c r="D289" s="216">
        <v>0.32294339297936958</v>
      </c>
    </row>
    <row r="290" spans="1:4" ht="27.75" customHeight="1" x14ac:dyDescent="0.2">
      <c r="A290" s="7" t="s">
        <v>1374</v>
      </c>
      <c r="B290" s="217">
        <v>0</v>
      </c>
      <c r="C290" s="216">
        <v>2.8648695093781531</v>
      </c>
      <c r="D290" s="216">
        <v>0.4269240796394263</v>
      </c>
    </row>
    <row r="291" spans="1:4" ht="27.75" customHeight="1" x14ac:dyDescent="0.2">
      <c r="A291" s="7" t="s">
        <v>1375</v>
      </c>
      <c r="B291" s="217">
        <v>0</v>
      </c>
      <c r="C291" s="216">
        <v>0.11888837792742149</v>
      </c>
      <c r="D291" s="216">
        <v>1.4070015871781512</v>
      </c>
    </row>
    <row r="292" spans="1:4" ht="27.75" customHeight="1" x14ac:dyDescent="0.2">
      <c r="A292" s="7" t="s">
        <v>1376</v>
      </c>
      <c r="B292" s="217">
        <v>0</v>
      </c>
      <c r="C292" s="216">
        <v>1.6064091668380671</v>
      </c>
      <c r="D292" s="216">
        <v>8.5871542371534881E-2</v>
      </c>
    </row>
    <row r="293" spans="1:4" ht="27.75" customHeight="1" x14ac:dyDescent="0.2">
      <c r="A293" s="7" t="s">
        <v>1377</v>
      </c>
      <c r="B293" s="217">
        <v>0</v>
      </c>
      <c r="C293" s="216">
        <v>0.12178762113553694</v>
      </c>
      <c r="D293" s="216">
        <v>0.69105431828538688</v>
      </c>
    </row>
    <row r="294" spans="1:4" ht="27.75" customHeight="1" x14ac:dyDescent="0.2">
      <c r="A294" s="7" t="s">
        <v>1378</v>
      </c>
      <c r="B294" s="217">
        <v>0</v>
      </c>
      <c r="C294" s="216">
        <v>0.71342559743860456</v>
      </c>
      <c r="D294" s="216">
        <v>1.0741045601838752</v>
      </c>
    </row>
    <row r="295" spans="1:4" ht="27.75" customHeight="1" x14ac:dyDescent="0.2">
      <c r="A295" s="7" t="s">
        <v>1379</v>
      </c>
      <c r="B295" s="217">
        <v>0</v>
      </c>
      <c r="C295" s="216">
        <v>9.9732307373680412E-2</v>
      </c>
      <c r="D295" s="216">
        <v>0.63824755592228755</v>
      </c>
    </row>
    <row r="296" spans="1:4" ht="27.75" customHeight="1" x14ac:dyDescent="0.2">
      <c r="A296" s="7" t="s">
        <v>1380</v>
      </c>
      <c r="B296" s="217">
        <v>0</v>
      </c>
      <c r="C296" s="216">
        <v>9.9732307373680412E-2</v>
      </c>
      <c r="D296" s="216">
        <v>0.63824755592228766</v>
      </c>
    </row>
    <row r="297" spans="1:4" ht="27.75" customHeight="1" x14ac:dyDescent="0.2">
      <c r="A297" s="7" t="s">
        <v>1381</v>
      </c>
      <c r="B297" s="217">
        <v>0</v>
      </c>
      <c r="C297" s="216">
        <v>0.11117400022475854</v>
      </c>
      <c r="D297" s="216">
        <v>0</v>
      </c>
    </row>
    <row r="298" spans="1:4" ht="27.75" customHeight="1" x14ac:dyDescent="0.2">
      <c r="A298" s="7" t="s">
        <v>1382</v>
      </c>
      <c r="B298" s="217">
        <v>0</v>
      </c>
      <c r="C298" s="216">
        <v>0.19278005148472402</v>
      </c>
      <c r="D298" s="216">
        <v>0</v>
      </c>
    </row>
    <row r="299" spans="1:4" ht="27.75" customHeight="1" x14ac:dyDescent="0.2">
      <c r="A299" s="7" t="s">
        <v>1383</v>
      </c>
      <c r="B299" s="217">
        <v>0</v>
      </c>
      <c r="C299" s="216">
        <v>0.2956181313444633</v>
      </c>
      <c r="D299" s="216">
        <v>0.59205544191192361</v>
      </c>
    </row>
    <row r="300" spans="1:4" ht="27.75" customHeight="1" x14ac:dyDescent="0.2">
      <c r="A300" s="7" t="s">
        <v>1384</v>
      </c>
      <c r="B300" s="217">
        <v>0</v>
      </c>
      <c r="C300" s="216">
        <v>0.13687773938773914</v>
      </c>
      <c r="D300" s="216">
        <v>8.590445431788682</v>
      </c>
    </row>
    <row r="301" spans="1:4" ht="27.75" customHeight="1" x14ac:dyDescent="0.2">
      <c r="A301" s="7" t="s">
        <v>1385</v>
      </c>
      <c r="B301" s="217">
        <v>0</v>
      </c>
      <c r="C301" s="216">
        <v>0.29625619661358032</v>
      </c>
      <c r="D301" s="216">
        <v>1.6485814251883555</v>
      </c>
    </row>
    <row r="302" spans="1:4" ht="27.75" customHeight="1" x14ac:dyDescent="0.2">
      <c r="A302" s="7" t="s">
        <v>1386</v>
      </c>
      <c r="B302" s="217">
        <v>0</v>
      </c>
      <c r="C302" s="216">
        <v>0.45594847460404703</v>
      </c>
      <c r="D302" s="216">
        <v>1.4033198910606073</v>
      </c>
    </row>
    <row r="303" spans="1:4" ht="27.75" customHeight="1" x14ac:dyDescent="0.2">
      <c r="A303" s="7" t="s">
        <v>1387</v>
      </c>
      <c r="B303" s="217">
        <v>0</v>
      </c>
      <c r="C303" s="216">
        <v>0.3016177831112658</v>
      </c>
      <c r="D303" s="216">
        <v>1.6522320005006568</v>
      </c>
    </row>
    <row r="304" spans="1:4" ht="27.75" customHeight="1" x14ac:dyDescent="0.2">
      <c r="A304" s="7" t="s">
        <v>1388</v>
      </c>
      <c r="B304" s="217">
        <v>0</v>
      </c>
      <c r="C304" s="216">
        <v>7.7773428762153596E-2</v>
      </c>
      <c r="D304" s="216">
        <v>9.730923512821791</v>
      </c>
    </row>
    <row r="305" spans="1:4" ht="27.75" customHeight="1" x14ac:dyDescent="0.2">
      <c r="A305" s="7" t="s">
        <v>1389</v>
      </c>
      <c r="B305" s="217">
        <v>0</v>
      </c>
      <c r="C305" s="216">
        <v>2.0916229543220863</v>
      </c>
      <c r="D305" s="216">
        <v>0.67680512593354236</v>
      </c>
    </row>
    <row r="306" spans="1:4" ht="27.75" customHeight="1" x14ac:dyDescent="0.2">
      <c r="A306" s="7" t="s">
        <v>1390</v>
      </c>
      <c r="B306" s="217">
        <v>0</v>
      </c>
      <c r="C306" s="216">
        <v>0.30010333498753167</v>
      </c>
      <c r="D306" s="216">
        <v>1.6525797925418013</v>
      </c>
    </row>
    <row r="307" spans="1:4" ht="27.75" customHeight="1" x14ac:dyDescent="0.2">
      <c r="A307" s="7" t="s">
        <v>1391</v>
      </c>
      <c r="B307" s="217">
        <v>0</v>
      </c>
      <c r="C307" s="216">
        <v>0.10796367987284146</v>
      </c>
      <c r="D307" s="216">
        <v>10.175820937691627</v>
      </c>
    </row>
    <row r="308" spans="1:4" ht="27.75" customHeight="1" x14ac:dyDescent="0.2">
      <c r="A308" s="7" t="s">
        <v>1392</v>
      </c>
      <c r="B308" s="217">
        <v>0</v>
      </c>
      <c r="C308" s="216">
        <v>0.23774108918293868</v>
      </c>
      <c r="D308" s="216">
        <v>5.3700118158585264</v>
      </c>
    </row>
    <row r="309" spans="1:4" ht="27.75" customHeight="1" x14ac:dyDescent="0.2">
      <c r="A309" s="7" t="s">
        <v>1393</v>
      </c>
      <c r="B309" s="217">
        <v>0</v>
      </c>
      <c r="C309" s="216">
        <v>3.6660050958772249E-2</v>
      </c>
      <c r="D309" s="216">
        <v>2.0756772831509132</v>
      </c>
    </row>
    <row r="310" spans="1:4" ht="27.75" customHeight="1" x14ac:dyDescent="0.2">
      <c r="A310" s="7" t="s">
        <v>1394</v>
      </c>
      <c r="B310" s="217">
        <v>0</v>
      </c>
      <c r="C310" s="216">
        <v>2.6006277437381398</v>
      </c>
      <c r="D310" s="216">
        <v>4.6495213391493238</v>
      </c>
    </row>
    <row r="311" spans="1:4" ht="27.75" customHeight="1" x14ac:dyDescent="0.2">
      <c r="A311" s="7" t="s">
        <v>1395</v>
      </c>
      <c r="B311" s="217">
        <v>0</v>
      </c>
      <c r="C311" s="216">
        <v>0.2350709059169539</v>
      </c>
      <c r="D311" s="216">
        <v>4.1604092016611691</v>
      </c>
    </row>
    <row r="312" spans="1:4" ht="27.75" customHeight="1" x14ac:dyDescent="0.2">
      <c r="A312" s="7" t="s">
        <v>1396</v>
      </c>
      <c r="B312" s="217">
        <v>0</v>
      </c>
      <c r="C312" s="216">
        <v>0.2645747515351467</v>
      </c>
      <c r="D312" s="216">
        <v>1.4368643902341842</v>
      </c>
    </row>
    <row r="313" spans="1:4" ht="27.75" customHeight="1" x14ac:dyDescent="0.2">
      <c r="A313" s="7" t="s">
        <v>1397</v>
      </c>
      <c r="B313" s="217">
        <v>0</v>
      </c>
      <c r="C313" s="216">
        <v>0.29619593344360656</v>
      </c>
      <c r="D313" s="216">
        <v>8.3462319084926477</v>
      </c>
    </row>
    <row r="314" spans="1:4" ht="27.75" customHeight="1" x14ac:dyDescent="0.2">
      <c r="A314" s="7" t="s">
        <v>1398</v>
      </c>
      <c r="B314" s="217" t="s">
        <v>1399</v>
      </c>
      <c r="C314" s="216">
        <v>1.1783047610284183</v>
      </c>
      <c r="D314" s="216">
        <v>0</v>
      </c>
    </row>
    <row r="315" spans="1:4" ht="27.75" customHeight="1" x14ac:dyDescent="0.2">
      <c r="A315" s="7" t="s">
        <v>1399</v>
      </c>
      <c r="B315" s="217">
        <v>0</v>
      </c>
      <c r="C315" s="216">
        <v>1.172709837506799</v>
      </c>
      <c r="D315" s="216">
        <v>0</v>
      </c>
    </row>
    <row r="316" spans="1:4" ht="27.75" customHeight="1" x14ac:dyDescent="0.2">
      <c r="A316" s="7" t="s">
        <v>1400</v>
      </c>
      <c r="B316" s="217">
        <v>0</v>
      </c>
      <c r="C316" s="216">
        <v>1.6393897967303388</v>
      </c>
      <c r="D316" s="216">
        <v>4.2657964509709281</v>
      </c>
    </row>
    <row r="317" spans="1:4" ht="27.75" customHeight="1" x14ac:dyDescent="0.2">
      <c r="A317" s="7" t="s">
        <v>1401</v>
      </c>
      <c r="B317" s="217">
        <v>0</v>
      </c>
      <c r="C317" s="216">
        <v>0.25390748289378007</v>
      </c>
      <c r="D317" s="216">
        <v>4.286871483185366</v>
      </c>
    </row>
    <row r="318" spans="1:4" ht="27.75" customHeight="1" x14ac:dyDescent="0.2">
      <c r="A318" s="7" t="s">
        <v>1402</v>
      </c>
      <c r="B318" s="217">
        <v>0</v>
      </c>
      <c r="C318" s="216">
        <v>0.23303609557784877</v>
      </c>
      <c r="D318" s="216">
        <v>4.161809659577214</v>
      </c>
    </row>
    <row r="319" spans="1:4" ht="27.75" customHeight="1" x14ac:dyDescent="0.2">
      <c r="A319" s="7" t="s">
        <v>1403</v>
      </c>
      <c r="B319" s="217">
        <v>0</v>
      </c>
      <c r="C319" s="216">
        <v>0.7197364434927328</v>
      </c>
      <c r="D319" s="216">
        <v>1.6617713060669397</v>
      </c>
    </row>
    <row r="320" spans="1:4" ht="27.75" customHeight="1" x14ac:dyDescent="0.2">
      <c r="A320" s="7" t="s">
        <v>1404</v>
      </c>
      <c r="B320" s="217">
        <v>0</v>
      </c>
      <c r="C320" s="216">
        <v>0.66734901577290107</v>
      </c>
      <c r="D320" s="216">
        <v>7.0226667783372516</v>
      </c>
    </row>
    <row r="321" spans="1:4" ht="27.75" customHeight="1" x14ac:dyDescent="0.2">
      <c r="A321" s="7" t="s">
        <v>1405</v>
      </c>
      <c r="B321" s="217">
        <v>0</v>
      </c>
      <c r="C321" s="216">
        <v>2.291730483390142</v>
      </c>
      <c r="D321" s="216">
        <v>8.2242436597693036</v>
      </c>
    </row>
    <row r="322" spans="1:4" ht="27.75" customHeight="1" x14ac:dyDescent="0.2">
      <c r="A322" s="7" t="s">
        <v>1406</v>
      </c>
      <c r="B322" s="217">
        <v>0</v>
      </c>
      <c r="C322" s="216">
        <v>1.7233486969838934</v>
      </c>
      <c r="D322" s="216">
        <v>10.664692507967967</v>
      </c>
    </row>
    <row r="323" spans="1:4" ht="27.75" customHeight="1" x14ac:dyDescent="0.2">
      <c r="A323" s="7" t="s">
        <v>1407</v>
      </c>
      <c r="B323" s="217">
        <v>0</v>
      </c>
      <c r="C323" s="216">
        <v>1.3645815213820569E-2</v>
      </c>
      <c r="D323" s="216">
        <v>2.479735608029781</v>
      </c>
    </row>
    <row r="324" spans="1:4" ht="27.75" customHeight="1" x14ac:dyDescent="0.2">
      <c r="A324" s="7" t="s">
        <v>1408</v>
      </c>
      <c r="B324" s="217">
        <v>0</v>
      </c>
      <c r="C324" s="216">
        <v>0.42710755459160443</v>
      </c>
      <c r="D324" s="216">
        <v>10.218589960209302</v>
      </c>
    </row>
    <row r="325" spans="1:4" ht="27.75" customHeight="1" x14ac:dyDescent="0.2">
      <c r="A325" s="7" t="s">
        <v>1409</v>
      </c>
      <c r="B325" s="217">
        <v>0</v>
      </c>
      <c r="C325" s="216">
        <v>0.39754184647037022</v>
      </c>
      <c r="D325" s="216">
        <v>0.53647207272725439</v>
      </c>
    </row>
    <row r="326" spans="1:4" ht="27.75" customHeight="1" x14ac:dyDescent="0.2">
      <c r="A326" s="7" t="s">
        <v>1410</v>
      </c>
      <c r="B326" s="217">
        <v>0</v>
      </c>
      <c r="C326" s="216">
        <v>9.6152114232824094E-3</v>
      </c>
      <c r="D326" s="216">
        <v>-0.87919194703713588</v>
      </c>
    </row>
    <row r="327" spans="1:4" ht="27.75" customHeight="1" x14ac:dyDescent="0.2">
      <c r="A327" s="7" t="s">
        <v>1411</v>
      </c>
      <c r="B327" s="217">
        <v>0</v>
      </c>
      <c r="C327" s="216">
        <v>2.0320071372374131</v>
      </c>
      <c r="D327" s="216">
        <v>-1.6477946363780387</v>
      </c>
    </row>
    <row r="328" spans="1:4" ht="27.75" customHeight="1" x14ac:dyDescent="0.2">
      <c r="A328" s="7" t="s">
        <v>1412</v>
      </c>
      <c r="B328" s="217">
        <v>0</v>
      </c>
      <c r="C328" s="216">
        <v>0.78602799093455111</v>
      </c>
      <c r="D328" s="216">
        <v>-0.64658410863332827</v>
      </c>
    </row>
    <row r="329" spans="1:4" ht="27.75" customHeight="1" x14ac:dyDescent="0.2">
      <c r="A329" s="7" t="s">
        <v>1413</v>
      </c>
      <c r="B329" s="217">
        <v>0</v>
      </c>
      <c r="C329" s="216">
        <v>0.20263991349697044</v>
      </c>
      <c r="D329" s="216">
        <v>-0.99576147602239984</v>
      </c>
    </row>
    <row r="330" spans="1:4" ht="27.75" customHeight="1" x14ac:dyDescent="0.2">
      <c r="A330" s="7" t="s">
        <v>1414</v>
      </c>
      <c r="B330" s="217">
        <v>0</v>
      </c>
      <c r="C330" s="216">
        <v>2.1754493668490475</v>
      </c>
      <c r="D330" s="216">
        <v>4.3011629686215791</v>
      </c>
    </row>
    <row r="331" spans="1:4" ht="27.75" customHeight="1" x14ac:dyDescent="0.2">
      <c r="A331" s="7" t="s">
        <v>1415</v>
      </c>
      <c r="B331" s="217">
        <v>0</v>
      </c>
      <c r="C331" s="216">
        <v>0.97792868029650193</v>
      </c>
      <c r="D331" s="216">
        <v>2.9971413646795635</v>
      </c>
    </row>
    <row r="332" spans="1:4" ht="27.75" customHeight="1" x14ac:dyDescent="0.2">
      <c r="A332" s="7" t="s">
        <v>1416</v>
      </c>
      <c r="B332" s="217">
        <v>0</v>
      </c>
      <c r="C332" s="216">
        <v>0.58530150141031034</v>
      </c>
      <c r="D332" s="216">
        <v>0.12706643611032939</v>
      </c>
    </row>
    <row r="333" spans="1:4" ht="27.75" customHeight="1" x14ac:dyDescent="0.2">
      <c r="A333" s="7" t="s">
        <v>1417</v>
      </c>
      <c r="B333" s="217">
        <v>0</v>
      </c>
      <c r="C333" s="216">
        <v>8.4425379444488038E-3</v>
      </c>
      <c r="D333" s="216">
        <v>-9.0139036643120382E-2</v>
      </c>
    </row>
    <row r="334" spans="1:4" ht="27.75" customHeight="1" x14ac:dyDescent="0.2">
      <c r="A334" s="7" t="s">
        <v>1418</v>
      </c>
      <c r="B334" s="217">
        <v>0</v>
      </c>
      <c r="C334" s="216">
        <v>3.2279135330553994E-2</v>
      </c>
      <c r="D334" s="216">
        <v>0.70867866297944304</v>
      </c>
    </row>
    <row r="335" spans="1:4" ht="27.75" customHeight="1" x14ac:dyDescent="0.2">
      <c r="A335" s="7" t="s">
        <v>1419</v>
      </c>
      <c r="B335" s="217">
        <v>0</v>
      </c>
      <c r="C335" s="216">
        <v>-0.18667950560456364</v>
      </c>
      <c r="D335" s="216">
        <v>0.14116900948513653</v>
      </c>
    </row>
    <row r="336" spans="1:4" ht="27.75" customHeight="1" x14ac:dyDescent="0.2">
      <c r="A336" s="7" t="s">
        <v>1420</v>
      </c>
      <c r="B336" s="217">
        <v>0</v>
      </c>
      <c r="C336" s="216">
        <v>9.9458926213858573E-3</v>
      </c>
      <c r="D336" s="216">
        <v>0.62412129628703295</v>
      </c>
    </row>
    <row r="337" spans="1:4" ht="27.75" customHeight="1" x14ac:dyDescent="0.2">
      <c r="A337" s="7" t="s">
        <v>1421</v>
      </c>
      <c r="B337" s="217">
        <v>0</v>
      </c>
      <c r="C337" s="216">
        <v>1.2231477414503771</v>
      </c>
      <c r="D337" s="216">
        <v>10.0336304941947</v>
      </c>
    </row>
    <row r="338" spans="1:4" ht="27.75" customHeight="1" x14ac:dyDescent="0.2">
      <c r="A338" s="7" t="s">
        <v>1422</v>
      </c>
      <c r="B338" s="217">
        <v>0</v>
      </c>
      <c r="C338" s="216">
        <v>1.2588147260036783E-2</v>
      </c>
      <c r="D338" s="216">
        <v>0.33892890534619924</v>
      </c>
    </row>
    <row r="339" spans="1:4" ht="27.75" customHeight="1" x14ac:dyDescent="0.2">
      <c r="A339" s="7" t="s">
        <v>1423</v>
      </c>
      <c r="B339" s="217">
        <v>0</v>
      </c>
      <c r="C339" s="216">
        <v>0.22175079810523626</v>
      </c>
      <c r="D339" s="216">
        <v>5.6960781261579857E-2</v>
      </c>
    </row>
    <row r="340" spans="1:4" ht="27.75" customHeight="1" x14ac:dyDescent="0.2">
      <c r="A340" s="7" t="s">
        <v>1424</v>
      </c>
      <c r="B340" s="217">
        <v>0</v>
      </c>
      <c r="C340" s="216">
        <v>5.8576800418182213E-3</v>
      </c>
      <c r="D340" s="216">
        <v>1.569438491309501</v>
      </c>
    </row>
    <row r="341" spans="1:4" ht="27.75" customHeight="1" x14ac:dyDescent="0.2">
      <c r="A341" s="7" t="s">
        <v>1425</v>
      </c>
      <c r="B341" s="217">
        <v>0</v>
      </c>
      <c r="C341" s="216">
        <v>0.39026855823504297</v>
      </c>
      <c r="D341" s="216">
        <v>1.0777149403988386</v>
      </c>
    </row>
    <row r="342" spans="1:4" ht="27.75" customHeight="1" x14ac:dyDescent="0.2">
      <c r="A342" s="7" t="s">
        <v>1426</v>
      </c>
      <c r="B342" s="217">
        <v>0</v>
      </c>
      <c r="C342" s="216">
        <v>0.34736602011661416</v>
      </c>
      <c r="D342" s="216">
        <v>6.587628953565991E-2</v>
      </c>
    </row>
    <row r="343" spans="1:4" ht="27.75" customHeight="1" x14ac:dyDescent="0.2">
      <c r="A343" s="7" t="s">
        <v>1427</v>
      </c>
      <c r="B343" s="217">
        <v>0</v>
      </c>
      <c r="C343" s="216">
        <v>0.11502685746612448</v>
      </c>
      <c r="D343" s="216">
        <v>0.86618486844637455</v>
      </c>
    </row>
    <row r="344" spans="1:4" ht="27.75" customHeight="1" x14ac:dyDescent="0.2">
      <c r="A344" s="7" t="s">
        <v>1428</v>
      </c>
      <c r="B344" s="217">
        <v>0</v>
      </c>
      <c r="C344" s="216">
        <v>2.6905565711211502E-2</v>
      </c>
      <c r="D344" s="216">
        <v>3.201078875885019</v>
      </c>
    </row>
    <row r="345" spans="1:4" ht="27.75" customHeight="1" x14ac:dyDescent="0.2">
      <c r="A345" s="7" t="s">
        <v>1429</v>
      </c>
      <c r="B345" s="217">
        <v>0</v>
      </c>
      <c r="C345" s="216">
        <v>0.74332224215839471</v>
      </c>
      <c r="D345" s="216">
        <v>5.1780568224947512</v>
      </c>
    </row>
    <row r="346" spans="1:4" ht="27.75" customHeight="1" x14ac:dyDescent="0.2">
      <c r="A346" s="7" t="s">
        <v>1430</v>
      </c>
      <c r="B346" s="217">
        <v>0</v>
      </c>
      <c r="C346" s="216">
        <v>1.9310328243871562</v>
      </c>
      <c r="D346" s="216">
        <v>6.4860890782283676</v>
      </c>
    </row>
    <row r="347" spans="1:4" ht="27.75" customHeight="1" x14ac:dyDescent="0.2">
      <c r="A347" s="7" t="s">
        <v>1431</v>
      </c>
      <c r="B347" s="217">
        <v>0</v>
      </c>
      <c r="C347" s="216">
        <v>1.1071184622622914</v>
      </c>
      <c r="D347" s="216">
        <v>1.4991556994031856</v>
      </c>
    </row>
    <row r="348" spans="1:4" ht="27.75" customHeight="1" x14ac:dyDescent="0.2">
      <c r="A348" s="7" t="s">
        <v>1432</v>
      </c>
      <c r="B348" s="217">
        <v>0</v>
      </c>
      <c r="C348" s="216">
        <v>0.80340529268782768</v>
      </c>
      <c r="D348" s="216">
        <v>1.5741375202314278</v>
      </c>
    </row>
    <row r="349" spans="1:4" ht="27.75" customHeight="1" x14ac:dyDescent="0.2">
      <c r="A349" s="7" t="s">
        <v>1433</v>
      </c>
      <c r="B349" s="217">
        <v>0</v>
      </c>
      <c r="C349" s="216">
        <v>0.77540330982003969</v>
      </c>
      <c r="D349" s="216">
        <v>0.82323176503178008</v>
      </c>
    </row>
    <row r="350" spans="1:4" ht="27.75" customHeight="1" x14ac:dyDescent="0.2">
      <c r="A350" s="7" t="s">
        <v>1434</v>
      </c>
      <c r="B350" s="217">
        <v>0</v>
      </c>
      <c r="C350" s="216">
        <v>1.1924509100281986</v>
      </c>
      <c r="D350" s="216">
        <v>13.578695814017628</v>
      </c>
    </row>
    <row r="351" spans="1:4" ht="27.75" customHeight="1" x14ac:dyDescent="0.2">
      <c r="A351" s="7" t="s">
        <v>1435</v>
      </c>
      <c r="B351" s="217">
        <v>0</v>
      </c>
      <c r="C351" s="216">
        <v>4.946123881370848E-3</v>
      </c>
      <c r="D351" s="216">
        <v>0.19248349459847897</v>
      </c>
    </row>
    <row r="352" spans="1:4" ht="27.75" customHeight="1" x14ac:dyDescent="0.2">
      <c r="A352" s="7" t="s">
        <v>1436</v>
      </c>
      <c r="B352" s="217">
        <v>0</v>
      </c>
      <c r="C352" s="216">
        <v>3.7678198908172242E-2</v>
      </c>
      <c r="D352" s="216">
        <v>3.5265295620660045E-3</v>
      </c>
    </row>
    <row r="353" spans="1:4" ht="27.75" customHeight="1" x14ac:dyDescent="0.2">
      <c r="A353" s="7" t="s">
        <v>1437</v>
      </c>
      <c r="B353" s="217">
        <v>0</v>
      </c>
      <c r="C353" s="216">
        <v>0.26777797096132455</v>
      </c>
      <c r="D353" s="216">
        <v>2.1267236315451479</v>
      </c>
    </row>
    <row r="354" spans="1:4" ht="27.75" customHeight="1" x14ac:dyDescent="0.2">
      <c r="A354" s="7" t="s">
        <v>1438</v>
      </c>
      <c r="B354" s="217">
        <v>0</v>
      </c>
      <c r="C354" s="216">
        <v>0.33136373291860011</v>
      </c>
      <c r="D354" s="216">
        <v>3.5685884284077924</v>
      </c>
    </row>
    <row r="355" spans="1:4" ht="27.75" customHeight="1" x14ac:dyDescent="0.2">
      <c r="A355" s="7" t="s">
        <v>1439</v>
      </c>
      <c r="B355" s="217">
        <v>0</v>
      </c>
      <c r="C355" s="216">
        <v>0.96278598482806321</v>
      </c>
      <c r="D355" s="216">
        <v>5.8447739000493693</v>
      </c>
    </row>
    <row r="356" spans="1:4" ht="27.75" customHeight="1" x14ac:dyDescent="0.2">
      <c r="A356" s="7" t="s">
        <v>1440</v>
      </c>
      <c r="B356" s="217">
        <v>0</v>
      </c>
      <c r="C356" s="216">
        <v>0.36430712145410105</v>
      </c>
      <c r="D356" s="216">
        <v>5.5050207468957355</v>
      </c>
    </row>
    <row r="357" spans="1:4" ht="27.75" customHeight="1" x14ac:dyDescent="0.2">
      <c r="A357" s="7" t="s">
        <v>1441</v>
      </c>
      <c r="B357" s="217">
        <v>0</v>
      </c>
      <c r="C357" s="216">
        <v>0.8144507327736924</v>
      </c>
      <c r="D357" s="216">
        <v>7.2707036161055836</v>
      </c>
    </row>
    <row r="358" spans="1:4" ht="27.75" customHeight="1" x14ac:dyDescent="0.2">
      <c r="A358" s="7" t="s">
        <v>1442</v>
      </c>
      <c r="B358" s="217">
        <v>0</v>
      </c>
      <c r="C358" s="216">
        <v>0.35403110373689184</v>
      </c>
      <c r="D358" s="216">
        <v>7.0242517310406019</v>
      </c>
    </row>
    <row r="359" spans="1:4" ht="27.75" customHeight="1" x14ac:dyDescent="0.2">
      <c r="A359" s="7" t="s">
        <v>1443</v>
      </c>
      <c r="B359" s="217">
        <v>0</v>
      </c>
      <c r="C359" s="216">
        <v>0.84571640357013078</v>
      </c>
      <c r="D359" s="216">
        <v>10.663351683702427</v>
      </c>
    </row>
    <row r="360" spans="1:4" ht="27.75" customHeight="1" x14ac:dyDescent="0.2">
      <c r="A360" s="7" t="s">
        <v>1444</v>
      </c>
      <c r="B360" s="217">
        <v>0</v>
      </c>
      <c r="C360" s="216">
        <v>1.0336266161618102</v>
      </c>
      <c r="D360" s="216">
        <v>13.175492125188129</v>
      </c>
    </row>
    <row r="361" spans="1:4" ht="27.75" customHeight="1" x14ac:dyDescent="0.2">
      <c r="A361" s="7" t="s">
        <v>1445</v>
      </c>
      <c r="B361" s="217">
        <v>0</v>
      </c>
      <c r="C361" s="216">
        <v>5.8871424555700214E-2</v>
      </c>
      <c r="D361" s="216">
        <v>5.8900377065525289</v>
      </c>
    </row>
    <row r="362" spans="1:4" ht="27.75" customHeight="1" x14ac:dyDescent="0.2">
      <c r="A362" s="7" t="s">
        <v>1446</v>
      </c>
      <c r="B362" s="217">
        <v>0</v>
      </c>
      <c r="C362" s="216">
        <v>5.8872010488703136E-2</v>
      </c>
      <c r="D362" s="216">
        <v>5.2875368245240875</v>
      </c>
    </row>
    <row r="363" spans="1:4" ht="27.75" customHeight="1" x14ac:dyDescent="0.2">
      <c r="A363" s="7" t="s">
        <v>1447</v>
      </c>
      <c r="B363" s="217">
        <v>0</v>
      </c>
      <c r="C363" s="216">
        <v>0.65365535625998017</v>
      </c>
      <c r="D363" s="216">
        <v>11.513449322552171</v>
      </c>
    </row>
    <row r="364" spans="1:4" ht="27.75" customHeight="1" x14ac:dyDescent="0.2">
      <c r="A364" s="7" t="s">
        <v>1448</v>
      </c>
      <c r="B364" s="217">
        <v>0</v>
      </c>
      <c r="C364" s="216">
        <v>0.43781850778200354</v>
      </c>
      <c r="D364" s="216">
        <v>13.253003723047442</v>
      </c>
    </row>
    <row r="365" spans="1:4" ht="27.75" customHeight="1" x14ac:dyDescent="0.2">
      <c r="A365" s="7" t="s">
        <v>1449</v>
      </c>
      <c r="B365" s="217">
        <v>0</v>
      </c>
      <c r="C365" s="216">
        <v>0.67865992896289296</v>
      </c>
      <c r="D365" s="216">
        <v>13.279678875755424</v>
      </c>
    </row>
    <row r="366" spans="1:4" ht="27.75" customHeight="1" x14ac:dyDescent="0.2">
      <c r="A366" s="7" t="s">
        <v>1450</v>
      </c>
      <c r="B366" s="217">
        <v>0</v>
      </c>
      <c r="C366" s="216">
        <v>0.10462292439560071</v>
      </c>
      <c r="D366" s="216">
        <v>0.35646923405038122</v>
      </c>
    </row>
    <row r="367" spans="1:4" ht="27.75" customHeight="1" x14ac:dyDescent="0.2">
      <c r="A367" s="7" t="s">
        <v>1451</v>
      </c>
      <c r="B367" s="217">
        <v>0</v>
      </c>
      <c r="C367" s="216">
        <v>0.18305787881618543</v>
      </c>
      <c r="D367" s="216">
        <v>4.5304874939087068</v>
      </c>
    </row>
    <row r="368" spans="1:4" ht="27.75" customHeight="1" x14ac:dyDescent="0.2">
      <c r="A368" s="7" t="s">
        <v>1452</v>
      </c>
      <c r="B368" s="217">
        <v>0</v>
      </c>
      <c r="C368" s="216">
        <v>0.21206450014275374</v>
      </c>
      <c r="D368" s="216">
        <v>1.5372686580804487</v>
      </c>
    </row>
    <row r="369" spans="1:4" ht="27.75" customHeight="1" x14ac:dyDescent="0.2">
      <c r="A369" s="7" t="s">
        <v>1453</v>
      </c>
      <c r="B369" s="217">
        <v>0</v>
      </c>
      <c r="C369" s="216">
        <v>0.10339070680446519</v>
      </c>
      <c r="D369" s="216">
        <v>0.33772798892446998</v>
      </c>
    </row>
    <row r="370" spans="1:4" ht="27.75" customHeight="1" x14ac:dyDescent="0.2">
      <c r="A370" s="7" t="s">
        <v>1454</v>
      </c>
      <c r="B370" s="217">
        <v>0</v>
      </c>
      <c r="C370" s="216">
        <v>7.3566504125355869E-2</v>
      </c>
      <c r="D370" s="216">
        <v>0.34119195452505463</v>
      </c>
    </row>
    <row r="371" spans="1:4" ht="27.75" customHeight="1" x14ac:dyDescent="0.2">
      <c r="A371" s="7" t="s">
        <v>1455</v>
      </c>
      <c r="B371" s="217">
        <v>0</v>
      </c>
      <c r="C371" s="216">
        <v>0.44964178313497677</v>
      </c>
      <c r="D371" s="216">
        <v>4.2769099318023125</v>
      </c>
    </row>
    <row r="372" spans="1:4" ht="27.75" customHeight="1" x14ac:dyDescent="0.2">
      <c r="A372" s="7" t="s">
        <v>1456</v>
      </c>
      <c r="B372" s="217">
        <v>0</v>
      </c>
      <c r="C372" s="216">
        <v>0.35160174223144736</v>
      </c>
      <c r="D372" s="216">
        <v>5.3966643833549046</v>
      </c>
    </row>
    <row r="373" spans="1:4" ht="27.75" customHeight="1" x14ac:dyDescent="0.2">
      <c r="A373" s="7" t="s">
        <v>1457</v>
      </c>
      <c r="B373" s="217">
        <v>0</v>
      </c>
      <c r="C373" s="216">
        <v>0.57444891190743774</v>
      </c>
      <c r="D373" s="216">
        <v>5.3739276451646729</v>
      </c>
    </row>
    <row r="374" spans="1:4" ht="27.75" customHeight="1" x14ac:dyDescent="0.2">
      <c r="A374" s="7" t="s">
        <v>1458</v>
      </c>
      <c r="B374" s="217">
        <v>0</v>
      </c>
      <c r="C374" s="216">
        <v>8.3979820538342631E-2</v>
      </c>
      <c r="D374" s="216">
        <v>-1.6863017607046119E-2</v>
      </c>
    </row>
    <row r="375" spans="1:4" ht="27.75" customHeight="1" x14ac:dyDescent="0.2">
      <c r="A375" s="7" t="s">
        <v>1459</v>
      </c>
      <c r="B375" s="217">
        <v>0</v>
      </c>
      <c r="C375" s="216">
        <v>8.1263195015187292E-2</v>
      </c>
      <c r="D375" s="216">
        <v>0.13660425505766058</v>
      </c>
    </row>
    <row r="376" spans="1:4" ht="27.75" customHeight="1" x14ac:dyDescent="0.2">
      <c r="A376" s="7" t="s">
        <v>1460</v>
      </c>
      <c r="B376" s="217">
        <v>0</v>
      </c>
      <c r="C376" s="216">
        <v>1.0269199675376715</v>
      </c>
      <c r="D376" s="216">
        <v>-1.2471180893936257E-2</v>
      </c>
    </row>
    <row r="377" spans="1:4" ht="27.75" customHeight="1" x14ac:dyDescent="0.2">
      <c r="A377" s="7" t="s">
        <v>1461</v>
      </c>
      <c r="B377" s="217">
        <v>0</v>
      </c>
      <c r="C377" s="216">
        <v>0.89695044582855699</v>
      </c>
      <c r="D377" s="216">
        <v>3.3379539766811934</v>
      </c>
    </row>
    <row r="378" spans="1:4" ht="27.75" customHeight="1" x14ac:dyDescent="0.2">
      <c r="A378" s="7" t="s">
        <v>1462</v>
      </c>
      <c r="B378" s="217">
        <v>0</v>
      </c>
      <c r="C378" s="216">
        <v>0.16387195806647606</v>
      </c>
      <c r="D378" s="216">
        <v>0.66565491110245867</v>
      </c>
    </row>
    <row r="379" spans="1:4" ht="27.75" customHeight="1" x14ac:dyDescent="0.2">
      <c r="A379" s="7" t="s">
        <v>1463</v>
      </c>
      <c r="B379" s="217" t="s">
        <v>1464</v>
      </c>
      <c r="C379" s="216">
        <v>0</v>
      </c>
      <c r="D379" s="216">
        <v>0</v>
      </c>
    </row>
    <row r="380" spans="1:4" ht="27.75" customHeight="1" x14ac:dyDescent="0.2">
      <c r="A380" s="7" t="s">
        <v>1464</v>
      </c>
      <c r="B380" s="217">
        <v>0</v>
      </c>
      <c r="C380" s="216">
        <v>0</v>
      </c>
      <c r="D380" s="216">
        <v>0</v>
      </c>
    </row>
    <row r="381" spans="1:4" ht="27.75" customHeight="1" x14ac:dyDescent="0.2">
      <c r="A381" s="7" t="s">
        <v>1465</v>
      </c>
      <c r="B381" s="217">
        <v>0</v>
      </c>
      <c r="C381" s="216">
        <v>8.3387092602647248E-2</v>
      </c>
      <c r="D381" s="216">
        <v>0</v>
      </c>
    </row>
    <row r="382" spans="1:4" ht="27.75" customHeight="1" x14ac:dyDescent="0.2">
      <c r="A382" s="7" t="s">
        <v>1466</v>
      </c>
      <c r="B382" s="217" t="s">
        <v>1467</v>
      </c>
      <c r="C382" s="216">
        <v>0.61500789077284013</v>
      </c>
      <c r="D382" s="216">
        <v>3.7200296875768051</v>
      </c>
    </row>
    <row r="383" spans="1:4" ht="27.75" customHeight="1" x14ac:dyDescent="0.2">
      <c r="A383" s="7" t="s">
        <v>1467</v>
      </c>
      <c r="B383" s="217">
        <v>0</v>
      </c>
      <c r="C383" s="216">
        <v>0.61500789077284013</v>
      </c>
      <c r="D383" s="216">
        <v>3.7200296875768051</v>
      </c>
    </row>
    <row r="384" spans="1:4" ht="27.75" customHeight="1" x14ac:dyDescent="0.2">
      <c r="A384" s="7" t="s">
        <v>1468</v>
      </c>
      <c r="B384" s="217">
        <v>0</v>
      </c>
      <c r="C384" s="216">
        <v>0.15206196292687649</v>
      </c>
      <c r="D384" s="216">
        <v>0.86590956620633375</v>
      </c>
    </row>
    <row r="385" spans="1:4" ht="27.75" customHeight="1" x14ac:dyDescent="0.2">
      <c r="A385" s="7" t="s">
        <v>1469</v>
      </c>
      <c r="B385" s="217">
        <v>0</v>
      </c>
      <c r="C385" s="216">
        <v>0.15205759599333532</v>
      </c>
      <c r="D385" s="216">
        <v>0.86557478598176896</v>
      </c>
    </row>
    <row r="386" spans="1:4" ht="27.75" customHeight="1" x14ac:dyDescent="0.2">
      <c r="A386" s="7" t="s">
        <v>1470</v>
      </c>
      <c r="B386" s="217" t="s">
        <v>1471</v>
      </c>
      <c r="C386" s="216">
        <v>0.49604877662076496</v>
      </c>
      <c r="D386" s="216">
        <v>0.18164382654035344</v>
      </c>
    </row>
    <row r="387" spans="1:4" ht="27.75" customHeight="1" x14ac:dyDescent="0.2">
      <c r="A387" s="7" t="s">
        <v>1471</v>
      </c>
      <c r="B387" s="217">
        <v>0</v>
      </c>
      <c r="C387" s="216">
        <v>0.49604877662076496</v>
      </c>
      <c r="D387" s="216">
        <v>0.18164382654035344</v>
      </c>
    </row>
    <row r="388" spans="1:4" ht="27.75" customHeight="1" x14ac:dyDescent="0.2">
      <c r="A388" s="7" t="s">
        <v>1472</v>
      </c>
      <c r="B388" s="217">
        <v>0</v>
      </c>
      <c r="C388" s="216">
        <v>-0.33317600915041401</v>
      </c>
      <c r="D388" s="216">
        <v>-1.7699433010992978E-2</v>
      </c>
    </row>
    <row r="389" spans="1:4" ht="27.75" customHeight="1" x14ac:dyDescent="0.2">
      <c r="A389" s="7" t="s">
        <v>1473</v>
      </c>
      <c r="B389" s="217" t="s">
        <v>1474</v>
      </c>
      <c r="C389" s="216">
        <v>-0.33317600915041401</v>
      </c>
      <c r="D389" s="216">
        <v>-1.7699451652909738E-2</v>
      </c>
    </row>
    <row r="390" spans="1:4" ht="27.75" customHeight="1" x14ac:dyDescent="0.2">
      <c r="A390" s="7" t="s">
        <v>1474</v>
      </c>
      <c r="B390" s="217">
        <v>0</v>
      </c>
      <c r="C390" s="216">
        <v>-0.33317600915041401</v>
      </c>
      <c r="D390" s="216">
        <v>-1.7699470294823241E-2</v>
      </c>
    </row>
    <row r="391" spans="1:4" ht="27.75" customHeight="1" x14ac:dyDescent="0.2">
      <c r="A391" s="7" t="s">
        <v>1475</v>
      </c>
      <c r="B391" s="217" t="s">
        <v>1476</v>
      </c>
      <c r="C391" s="216">
        <v>0</v>
      </c>
      <c r="D391" s="216">
        <v>0</v>
      </c>
    </row>
    <row r="392" spans="1:4" ht="27.75" customHeight="1" x14ac:dyDescent="0.2">
      <c r="A392" s="7" t="s">
        <v>1476</v>
      </c>
      <c r="B392" s="217">
        <v>0</v>
      </c>
      <c r="C392" s="216">
        <v>0</v>
      </c>
      <c r="D392" s="216">
        <v>0</v>
      </c>
    </row>
    <row r="393" spans="1:4" ht="27.75" customHeight="1" x14ac:dyDescent="0.2">
      <c r="A393" s="7" t="s">
        <v>1477</v>
      </c>
      <c r="B393" s="217" t="s">
        <v>1478</v>
      </c>
      <c r="C393" s="216">
        <v>8.454033631832349</v>
      </c>
      <c r="D393" s="216">
        <v>5.7531910504883053</v>
      </c>
    </row>
    <row r="394" spans="1:4" ht="27.75" customHeight="1" x14ac:dyDescent="0.2">
      <c r="A394" s="7" t="s">
        <v>1478</v>
      </c>
      <c r="B394" s="217">
        <v>0</v>
      </c>
      <c r="C394" s="216">
        <v>8.4540336318323508</v>
      </c>
      <c r="D394" s="216">
        <v>5.7531910504883053</v>
      </c>
    </row>
    <row r="395" spans="1:4" ht="27.75" customHeight="1" x14ac:dyDescent="0.2">
      <c r="A395" s="7" t="s">
        <v>1479</v>
      </c>
      <c r="B395" s="217" t="s">
        <v>1480</v>
      </c>
      <c r="C395" s="216">
        <v>0.64604852174659422</v>
      </c>
      <c r="D395" s="216">
        <v>6.6360832356617716E-2</v>
      </c>
    </row>
    <row r="396" spans="1:4" ht="27.75" customHeight="1" x14ac:dyDescent="0.2">
      <c r="A396" s="7" t="s">
        <v>1480</v>
      </c>
      <c r="B396" s="217">
        <v>0</v>
      </c>
      <c r="C396" s="216">
        <v>0.64604852174659433</v>
      </c>
      <c r="D396" s="216">
        <v>6.6360832356617716E-2</v>
      </c>
    </row>
    <row r="397" spans="1:4" ht="27.75" customHeight="1" x14ac:dyDescent="0.2">
      <c r="A397" s="7" t="s">
        <v>1481</v>
      </c>
      <c r="B397" s="217" t="s">
        <v>1482</v>
      </c>
      <c r="C397" s="216">
        <v>0.38873823870906848</v>
      </c>
      <c r="D397" s="216">
        <v>0.16637781295645504</v>
      </c>
    </row>
    <row r="398" spans="1:4" ht="27.75" customHeight="1" x14ac:dyDescent="0.2">
      <c r="A398" s="7" t="s">
        <v>1482</v>
      </c>
      <c r="B398" s="217">
        <v>0</v>
      </c>
      <c r="C398" s="216">
        <v>0.33183311801554505</v>
      </c>
      <c r="D398" s="216">
        <v>0.1663755917785128</v>
      </c>
    </row>
    <row r="399" spans="1:4" ht="27.75" customHeight="1" x14ac:dyDescent="0.2">
      <c r="A399" s="7" t="s">
        <v>1483</v>
      </c>
      <c r="B399" s="217">
        <v>0</v>
      </c>
      <c r="C399" s="216">
        <v>4.6569450209484442E-2</v>
      </c>
      <c r="D399" s="216">
        <v>6.9254944852792183E-2</v>
      </c>
    </row>
    <row r="400" spans="1:4" ht="27.75" customHeight="1" x14ac:dyDescent="0.2">
      <c r="A400" s="7" t="s">
        <v>1484</v>
      </c>
      <c r="B400" s="217" t="s">
        <v>1485</v>
      </c>
      <c r="C400" s="216">
        <v>3.6727538074852212E-2</v>
      </c>
      <c r="D400" s="216">
        <v>0</v>
      </c>
    </row>
    <row r="401" spans="1:4" ht="27.75" customHeight="1" x14ac:dyDescent="0.2">
      <c r="A401" s="7" t="s">
        <v>1486</v>
      </c>
      <c r="B401" s="217" t="s">
        <v>1487</v>
      </c>
      <c r="C401" s="216">
        <v>0</v>
      </c>
      <c r="D401" s="216">
        <v>0.16904799929313674</v>
      </c>
    </row>
    <row r="402" spans="1:4" ht="27.75" customHeight="1" x14ac:dyDescent="0.2">
      <c r="A402" s="7" t="s">
        <v>1487</v>
      </c>
      <c r="B402" s="217">
        <v>0</v>
      </c>
      <c r="C402" s="216">
        <v>0</v>
      </c>
      <c r="D402" s="216">
        <v>0.16904799929313674</v>
      </c>
    </row>
    <row r="403" spans="1:4" ht="27.75" customHeight="1" x14ac:dyDescent="0.2">
      <c r="A403" s="7" t="s">
        <v>1488</v>
      </c>
      <c r="B403" s="217" t="s">
        <v>1489</v>
      </c>
      <c r="C403" s="216">
        <v>2.7681414762057712</v>
      </c>
      <c r="D403" s="216">
        <v>0</v>
      </c>
    </row>
    <row r="404" spans="1:4" ht="27.75" customHeight="1" x14ac:dyDescent="0.2">
      <c r="A404" s="7" t="s">
        <v>1489</v>
      </c>
      <c r="B404" s="217">
        <v>0</v>
      </c>
      <c r="C404" s="216">
        <v>2.7681414762057717</v>
      </c>
      <c r="D404" s="216">
        <v>0</v>
      </c>
    </row>
    <row r="405" spans="1:4" ht="27.75" customHeight="1" x14ac:dyDescent="0.2">
      <c r="A405" s="7" t="s">
        <v>1490</v>
      </c>
      <c r="B405" s="217" t="s">
        <v>1491</v>
      </c>
      <c r="C405" s="216">
        <v>15.349994246280408</v>
      </c>
      <c r="D405" s="216">
        <v>0.18172650930667694</v>
      </c>
    </row>
    <row r="406" spans="1:4" ht="27.75" customHeight="1" x14ac:dyDescent="0.2">
      <c r="A406" s="7" t="s">
        <v>1491</v>
      </c>
      <c r="B406" s="217">
        <v>0</v>
      </c>
      <c r="C406" s="216">
        <v>15.349994246280408</v>
      </c>
      <c r="D406" s="216">
        <v>0.18172650930667694</v>
      </c>
    </row>
    <row r="407" spans="1:4" ht="27.75" customHeight="1" x14ac:dyDescent="0.2">
      <c r="A407" s="7" t="s">
        <v>1492</v>
      </c>
      <c r="B407" s="217" t="s">
        <v>1493</v>
      </c>
      <c r="C407" s="216">
        <v>6.0745729438545669E-3</v>
      </c>
      <c r="D407" s="216">
        <v>0</v>
      </c>
    </row>
    <row r="408" spans="1:4" ht="27.75" customHeight="1" x14ac:dyDescent="0.2">
      <c r="A408" s="7" t="s">
        <v>1493</v>
      </c>
      <c r="B408" s="217">
        <v>0</v>
      </c>
      <c r="C408" s="216">
        <v>7.3146676486474618E-2</v>
      </c>
      <c r="D408" s="216">
        <v>0</v>
      </c>
    </row>
    <row r="409" spans="1:4" ht="27.75" customHeight="1" x14ac:dyDescent="0.2">
      <c r="A409" s="7" t="s">
        <v>1494</v>
      </c>
      <c r="B409" s="217" t="s">
        <v>1495</v>
      </c>
      <c r="C409" s="216">
        <v>0.13193103090291267</v>
      </c>
      <c r="D409" s="216">
        <v>1.1456520137805726</v>
      </c>
    </row>
    <row r="410" spans="1:4" ht="27.75" customHeight="1" x14ac:dyDescent="0.2">
      <c r="A410" s="7" t="s">
        <v>1495</v>
      </c>
      <c r="B410" s="217">
        <v>0</v>
      </c>
      <c r="C410" s="216">
        <v>0.13193103090291267</v>
      </c>
      <c r="D410" s="216">
        <v>1.1456520137805724</v>
      </c>
    </row>
    <row r="411" spans="1:4" ht="27.75" customHeight="1" x14ac:dyDescent="0.2">
      <c r="A411" s="7" t="s">
        <v>1496</v>
      </c>
      <c r="B411" s="217" t="s">
        <v>1497</v>
      </c>
      <c r="C411" s="216">
        <v>5.2843798000114128E-2</v>
      </c>
      <c r="D411" s="216">
        <v>0</v>
      </c>
    </row>
    <row r="412" spans="1:4" ht="27.75" customHeight="1" x14ac:dyDescent="0.2">
      <c r="A412" s="7" t="s">
        <v>1497</v>
      </c>
      <c r="B412" s="217">
        <v>0</v>
      </c>
      <c r="C412" s="216">
        <v>5.2843798000114128E-2</v>
      </c>
      <c r="D412" s="216">
        <v>0</v>
      </c>
    </row>
    <row r="413" spans="1:4" ht="27.75" customHeight="1" x14ac:dyDescent="0.2">
      <c r="A413" s="7" t="s">
        <v>1498</v>
      </c>
      <c r="B413" s="217">
        <v>0</v>
      </c>
      <c r="C413" s="216">
        <v>0</v>
      </c>
      <c r="D413" s="216">
        <v>5.7293744816932062</v>
      </c>
    </row>
    <row r="414" spans="1:4" ht="27.75" customHeight="1" x14ac:dyDescent="0.2">
      <c r="A414" s="7" t="s">
        <v>1499</v>
      </c>
      <c r="B414" s="217">
        <v>0</v>
      </c>
      <c r="C414" s="216">
        <v>0</v>
      </c>
      <c r="D414" s="216">
        <v>0</v>
      </c>
    </row>
    <row r="415" spans="1:4" ht="27.75" customHeight="1" x14ac:dyDescent="0.2">
      <c r="A415" s="7" t="s">
        <v>1500</v>
      </c>
      <c r="B415" s="217" t="s">
        <v>1500</v>
      </c>
      <c r="C415" s="216">
        <v>0</v>
      </c>
      <c r="D415" s="216">
        <v>0</v>
      </c>
    </row>
    <row r="416" spans="1:4" ht="27.75" customHeight="1" x14ac:dyDescent="0.2">
      <c r="A416" s="7" t="s">
        <v>1501</v>
      </c>
      <c r="B416" s="217">
        <v>0</v>
      </c>
      <c r="C416" s="216">
        <v>0</v>
      </c>
      <c r="D416" s="216">
        <v>0</v>
      </c>
    </row>
    <row r="417" spans="1:7" ht="27.75" customHeight="1" x14ac:dyDescent="0.2">
      <c r="A417" s="7" t="s">
        <v>1502</v>
      </c>
      <c r="B417" s="217">
        <v>0</v>
      </c>
      <c r="C417" s="216">
        <v>0.55187096298719895</v>
      </c>
      <c r="D417" s="216">
        <v>3.524825593882551</v>
      </c>
    </row>
    <row r="418" spans="1:7" ht="27.75" customHeight="1" x14ac:dyDescent="0.2">
      <c r="A418" s="7" t="s">
        <v>1503</v>
      </c>
      <c r="B418" s="217" t="s">
        <v>1504</v>
      </c>
      <c r="C418" s="216">
        <v>0.84481577306895672</v>
      </c>
      <c r="D418" s="216">
        <v>0</v>
      </c>
    </row>
    <row r="419" spans="1:7" ht="27.75" customHeight="1" x14ac:dyDescent="0.2">
      <c r="A419" s="7" t="s">
        <v>1504</v>
      </c>
      <c r="B419" s="217">
        <v>0</v>
      </c>
      <c r="C419" s="216">
        <v>0.84481577306895672</v>
      </c>
      <c r="D419" s="216">
        <v>0</v>
      </c>
    </row>
    <row r="420" spans="1:7" ht="27.75" customHeight="1" x14ac:dyDescent="0.2">
      <c r="A420" s="7" t="s">
        <v>1505</v>
      </c>
      <c r="B420" s="217">
        <v>0</v>
      </c>
      <c r="C420" s="216">
        <v>5.9105569477751523E-2</v>
      </c>
      <c r="D420" s="216">
        <v>0.16934345025586464</v>
      </c>
    </row>
    <row r="421" spans="1:7" ht="27.75" customHeight="1" x14ac:dyDescent="0.2">
      <c r="A421" s="7" t="s">
        <v>1506</v>
      </c>
      <c r="B421" s="217">
        <v>0</v>
      </c>
      <c r="C421" s="216">
        <v>5.9105569477751523E-2</v>
      </c>
      <c r="D421" s="216">
        <v>0.16934345025586464</v>
      </c>
    </row>
    <row r="422" spans="1:7" ht="27.75" customHeight="1" x14ac:dyDescent="0.2">
      <c r="A422" s="7" t="s">
        <v>1507</v>
      </c>
      <c r="B422" s="217" t="s">
        <v>1508</v>
      </c>
      <c r="C422" s="216">
        <v>3.2935162894813637</v>
      </c>
      <c r="D422" s="216">
        <v>0</v>
      </c>
    </row>
    <row r="423" spans="1:7" ht="27.75" customHeight="1" x14ac:dyDescent="0.2">
      <c r="A423" s="7" t="s">
        <v>1508</v>
      </c>
      <c r="B423" s="217">
        <v>0</v>
      </c>
      <c r="C423" s="216">
        <v>3.2935162894813637</v>
      </c>
      <c r="D423" s="216">
        <v>0</v>
      </c>
    </row>
    <row r="424" spans="1:7" ht="27.75" customHeight="1" x14ac:dyDescent="0.2">
      <c r="A424" s="7" t="s">
        <v>1509</v>
      </c>
      <c r="B424" s="217">
        <v>0</v>
      </c>
      <c r="C424" s="216">
        <v>0</v>
      </c>
      <c r="D424" s="216">
        <v>0</v>
      </c>
    </row>
    <row r="425" spans="1:7" ht="27.75" customHeight="1" x14ac:dyDescent="0.2">
      <c r="A425" s="7" t="s">
        <v>1485</v>
      </c>
      <c r="B425" s="217">
        <v>0</v>
      </c>
      <c r="C425" s="216">
        <v>0</v>
      </c>
      <c r="D425" s="216">
        <v>0</v>
      </c>
    </row>
    <row r="426" spans="1:7" ht="27.75" customHeight="1" x14ac:dyDescent="0.2">
      <c r="A426" s="7" t="s">
        <v>789</v>
      </c>
      <c r="B426" s="217" t="s">
        <v>789</v>
      </c>
      <c r="C426" s="216" t="s">
        <v>789</v>
      </c>
      <c r="D426" s="216" t="s">
        <v>789</v>
      </c>
    </row>
    <row r="427" spans="1:7" ht="27.75" customHeight="1" x14ac:dyDescent="0.2">
      <c r="A427" s="7" t="s">
        <v>789</v>
      </c>
      <c r="B427" s="217" t="s">
        <v>789</v>
      </c>
      <c r="C427" s="216" t="s">
        <v>789</v>
      </c>
      <c r="D427" s="216" t="s">
        <v>789</v>
      </c>
    </row>
    <row r="428" spans="1:7" ht="27.75" customHeight="1" x14ac:dyDescent="0.2">
      <c r="A428" s="7" t="s">
        <v>789</v>
      </c>
      <c r="B428" s="217" t="s">
        <v>789</v>
      </c>
      <c r="C428" s="216" t="s">
        <v>789</v>
      </c>
      <c r="D428" s="216" t="s">
        <v>789</v>
      </c>
    </row>
    <row r="429" spans="1:7" ht="27.75" customHeight="1" x14ac:dyDescent="0.2">
      <c r="A429" s="7" t="s">
        <v>789</v>
      </c>
      <c r="B429" s="217" t="s">
        <v>789</v>
      </c>
      <c r="C429" s="216" t="s">
        <v>789</v>
      </c>
      <c r="D429" s="216" t="s">
        <v>789</v>
      </c>
    </row>
    <row r="430" spans="1:7" ht="27.75" customHeight="1" x14ac:dyDescent="0.2">
      <c r="G430" s="218"/>
    </row>
  </sheetData>
  <sheetProtection selectLockedCells="1" selectUnlockedCells="1"/>
  <autoFilter ref="A3:D429"/>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42578125" style="155" bestFit="1" customWidth="1"/>
    <col min="5" max="5" width="4.570312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58" t="s">
        <v>30</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4" t="s">
        <v>225</v>
      </c>
      <c r="B28" s="54" t="s">
        <v>226</v>
      </c>
      <c r="C28" s="54" t="s">
        <v>453</v>
      </c>
      <c r="D28" s="159"/>
      <c r="E28" s="159"/>
      <c r="F28" s="54" t="s">
        <v>454</v>
      </c>
      <c r="G28" s="54" t="s">
        <v>455</v>
      </c>
      <c r="H28" s="54" t="s">
        <v>456</v>
      </c>
    </row>
    <row r="29" spans="1:8" x14ac:dyDescent="0.2">
      <c r="A29" s="165">
        <v>3</v>
      </c>
      <c r="B29" s="161" t="s">
        <v>227</v>
      </c>
      <c r="C29" s="164" t="s">
        <v>462</v>
      </c>
      <c r="F29" s="155" t="s">
        <v>459</v>
      </c>
      <c r="G29" s="162">
        <v>43626</v>
      </c>
      <c r="H29" s="155" t="s">
        <v>460</v>
      </c>
    </row>
    <row r="30" spans="1:8" x14ac:dyDescent="0.2">
      <c r="A30" s="165">
        <v>4</v>
      </c>
      <c r="B30" s="161" t="s">
        <v>227</v>
      </c>
      <c r="C30" s="164" t="s">
        <v>462</v>
      </c>
      <c r="F30" s="155" t="s">
        <v>464</v>
      </c>
      <c r="G30" s="162">
        <v>43626</v>
      </c>
      <c r="H30" s="155" t="s">
        <v>460</v>
      </c>
    </row>
    <row r="31" spans="1:8" x14ac:dyDescent="0.2">
      <c r="A31" s="165">
        <v>5</v>
      </c>
      <c r="B31" s="161" t="s">
        <v>228</v>
      </c>
      <c r="C31" s="164" t="s">
        <v>462</v>
      </c>
      <c r="F31" s="155" t="s">
        <v>463</v>
      </c>
      <c r="G31" s="162">
        <v>43626</v>
      </c>
      <c r="H31" s="155" t="s">
        <v>460</v>
      </c>
    </row>
    <row r="32" spans="1:8" x14ac:dyDescent="0.2">
      <c r="A32" s="165">
        <v>6</v>
      </c>
      <c r="B32" s="161" t="s">
        <v>229</v>
      </c>
      <c r="C32" s="164" t="s">
        <v>462</v>
      </c>
      <c r="F32" s="155" t="s">
        <v>465</v>
      </c>
      <c r="G32" s="162">
        <v>43626</v>
      </c>
      <c r="H32" s="155" t="s">
        <v>466</v>
      </c>
    </row>
    <row r="33" spans="1:8" x14ac:dyDescent="0.2">
      <c r="A33" s="165">
        <v>7</v>
      </c>
      <c r="B33" s="161" t="s">
        <v>229</v>
      </c>
      <c r="C33" s="164" t="s">
        <v>462</v>
      </c>
      <c r="G33" s="162"/>
      <c r="H33" s="163"/>
    </row>
    <row r="34" spans="1:8" x14ac:dyDescent="0.2">
      <c r="A34" s="165">
        <v>8</v>
      </c>
      <c r="B34" s="161" t="s">
        <v>229</v>
      </c>
      <c r="C34" s="164" t="s">
        <v>462</v>
      </c>
      <c r="F34" s="163"/>
      <c r="G34" s="162"/>
    </row>
    <row r="35" spans="1:8" x14ac:dyDescent="0.2">
      <c r="A35" s="165">
        <v>9</v>
      </c>
      <c r="B35" s="161" t="s">
        <v>229</v>
      </c>
      <c r="C35" s="164" t="s">
        <v>462</v>
      </c>
      <c r="G35" s="162"/>
      <c r="H35" s="163"/>
    </row>
    <row r="36" spans="1:8" x14ac:dyDescent="0.2">
      <c r="A36" s="165">
        <v>10</v>
      </c>
      <c r="B36" s="161" t="s">
        <v>229</v>
      </c>
      <c r="C36" s="164" t="s">
        <v>462</v>
      </c>
      <c r="G36" s="162"/>
      <c r="H36" s="163"/>
    </row>
    <row r="37" spans="1:8" x14ac:dyDescent="0.2">
      <c r="A37" s="165">
        <v>11</v>
      </c>
      <c r="B37" s="161" t="s">
        <v>229</v>
      </c>
      <c r="C37" s="164" t="s">
        <v>462</v>
      </c>
      <c r="G37" s="162"/>
    </row>
    <row r="38" spans="1:8" x14ac:dyDescent="0.2">
      <c r="A38" s="165">
        <v>12</v>
      </c>
      <c r="B38" s="161" t="s">
        <v>229</v>
      </c>
      <c r="C38" s="164" t="s">
        <v>462</v>
      </c>
      <c r="G38" s="162"/>
    </row>
    <row r="39" spans="1:8" x14ac:dyDescent="0.2">
      <c r="A39" s="165">
        <v>13</v>
      </c>
      <c r="B39" s="161" t="s">
        <v>230</v>
      </c>
      <c r="C39" s="164" t="s">
        <v>462</v>
      </c>
      <c r="G39" s="162"/>
    </row>
    <row r="40" spans="1:8" x14ac:dyDescent="0.2">
      <c r="A40" s="165">
        <v>15</v>
      </c>
      <c r="B40" s="161" t="s">
        <v>230</v>
      </c>
      <c r="C40" s="164" t="s">
        <v>462</v>
      </c>
      <c r="F40" s="163"/>
      <c r="G40" s="162"/>
      <c r="H40" s="163"/>
    </row>
    <row r="41" spans="1:8" x14ac:dyDescent="0.2">
      <c r="A41" s="165">
        <v>16</v>
      </c>
      <c r="B41" s="161" t="s">
        <v>231</v>
      </c>
      <c r="C41" s="164" t="s">
        <v>462</v>
      </c>
      <c r="G41" s="162"/>
      <c r="H41" s="163"/>
    </row>
    <row r="42" spans="1:8" x14ac:dyDescent="0.2">
      <c r="A42" s="165">
        <v>17</v>
      </c>
      <c r="B42" s="161" t="s">
        <v>231</v>
      </c>
      <c r="C42" s="164" t="s">
        <v>462</v>
      </c>
      <c r="G42" s="162"/>
    </row>
    <row r="43" spans="1:8" x14ac:dyDescent="0.2">
      <c r="A43" s="165">
        <v>18</v>
      </c>
      <c r="B43" s="161" t="s">
        <v>231</v>
      </c>
      <c r="C43" s="164" t="s">
        <v>462</v>
      </c>
      <c r="G43" s="162"/>
    </row>
    <row r="44" spans="1:8" x14ac:dyDescent="0.2">
      <c r="A44" s="165">
        <v>19</v>
      </c>
      <c r="B44" s="161" t="s">
        <v>231</v>
      </c>
      <c r="C44" s="164" t="s">
        <v>462</v>
      </c>
      <c r="G44" s="162"/>
    </row>
    <row r="45" spans="1:8" x14ac:dyDescent="0.2">
      <c r="A45" s="165">
        <v>20</v>
      </c>
      <c r="B45" s="161" t="s">
        <v>231</v>
      </c>
      <c r="C45" s="164" t="s">
        <v>462</v>
      </c>
      <c r="G45" s="162"/>
    </row>
    <row r="46" spans="1:8" x14ac:dyDescent="0.2">
      <c r="A46" s="165">
        <v>21</v>
      </c>
      <c r="B46" s="161" t="s">
        <v>231</v>
      </c>
      <c r="C46" s="164" t="s">
        <v>462</v>
      </c>
      <c r="G46" s="162"/>
    </row>
    <row r="47" spans="1:8" x14ac:dyDescent="0.2">
      <c r="A47" s="165">
        <v>22</v>
      </c>
      <c r="B47" s="161" t="s">
        <v>231</v>
      </c>
      <c r="C47" s="164" t="s">
        <v>462</v>
      </c>
      <c r="G47" s="162"/>
    </row>
    <row r="48" spans="1:8" x14ac:dyDescent="0.2">
      <c r="A48" s="165">
        <v>23</v>
      </c>
      <c r="B48" s="161" t="s">
        <v>232</v>
      </c>
      <c r="C48" s="164" t="s">
        <v>462</v>
      </c>
      <c r="G48" s="162"/>
    </row>
    <row r="49" spans="1:8" x14ac:dyDescent="0.2">
      <c r="A49" s="165">
        <v>24</v>
      </c>
      <c r="B49" s="161" t="s">
        <v>232</v>
      </c>
      <c r="C49" s="164" t="s">
        <v>462</v>
      </c>
      <c r="G49" s="162"/>
    </row>
    <row r="50" spans="1:8" x14ac:dyDescent="0.2">
      <c r="A50" s="165">
        <v>25</v>
      </c>
      <c r="B50" s="161" t="s">
        <v>232</v>
      </c>
      <c r="C50" s="164" t="s">
        <v>462</v>
      </c>
      <c r="G50" s="162"/>
    </row>
    <row r="51" spans="1:8" x14ac:dyDescent="0.2">
      <c r="A51" s="165">
        <v>26</v>
      </c>
      <c r="B51" s="161" t="s">
        <v>232</v>
      </c>
      <c r="C51" s="164" t="s">
        <v>462</v>
      </c>
      <c r="G51" s="162"/>
    </row>
    <row r="52" spans="1:8" x14ac:dyDescent="0.2">
      <c r="A52" s="165">
        <v>28</v>
      </c>
      <c r="B52" s="161" t="s">
        <v>232</v>
      </c>
      <c r="C52" s="164" t="s">
        <v>462</v>
      </c>
      <c r="G52" s="162"/>
    </row>
    <row r="53" spans="1:8" x14ac:dyDescent="0.2">
      <c r="A53" s="165">
        <v>29</v>
      </c>
      <c r="B53" s="161" t="s">
        <v>232</v>
      </c>
      <c r="C53" s="164" t="s">
        <v>462</v>
      </c>
      <c r="G53" s="162"/>
    </row>
    <row r="54" spans="1:8" x14ac:dyDescent="0.2">
      <c r="A54" s="165">
        <v>30</v>
      </c>
      <c r="B54" s="161" t="s">
        <v>232</v>
      </c>
      <c r="C54" s="164" t="s">
        <v>462</v>
      </c>
      <c r="G54" s="162"/>
    </row>
    <row r="55" spans="1:8" x14ac:dyDescent="0.2">
      <c r="A55" s="165">
        <v>31</v>
      </c>
      <c r="B55" s="161" t="s">
        <v>232</v>
      </c>
      <c r="C55" s="164" t="s">
        <v>462</v>
      </c>
      <c r="G55" s="162"/>
    </row>
    <row r="56" spans="1:8" x14ac:dyDescent="0.2">
      <c r="A56" s="165">
        <v>32</v>
      </c>
      <c r="B56" s="161" t="s">
        <v>232</v>
      </c>
      <c r="C56" s="164" t="s">
        <v>462</v>
      </c>
      <c r="F56" s="163"/>
      <c r="G56" s="162"/>
      <c r="H56" s="163"/>
    </row>
    <row r="57" spans="1:8" x14ac:dyDescent="0.2">
      <c r="A57" s="165">
        <v>33</v>
      </c>
      <c r="B57" s="161" t="s">
        <v>232</v>
      </c>
      <c r="C57" s="164" t="s">
        <v>462</v>
      </c>
      <c r="F57" s="163"/>
      <c r="G57" s="162"/>
      <c r="H57" s="163"/>
    </row>
    <row r="58" spans="1:8" x14ac:dyDescent="0.2">
      <c r="A58" s="165">
        <v>34</v>
      </c>
      <c r="B58" s="161" t="s">
        <v>232</v>
      </c>
      <c r="C58" s="164" t="s">
        <v>462</v>
      </c>
      <c r="F58" s="163"/>
      <c r="G58" s="162"/>
      <c r="H58" s="163"/>
    </row>
    <row r="59" spans="1:8" x14ac:dyDescent="0.2">
      <c r="A59" s="165">
        <v>35</v>
      </c>
      <c r="B59" s="161" t="s">
        <v>232</v>
      </c>
      <c r="C59" s="164" t="s">
        <v>462</v>
      </c>
      <c r="F59" s="163"/>
      <c r="G59" s="162"/>
      <c r="H59" s="163"/>
    </row>
    <row r="60" spans="1:8" x14ac:dyDescent="0.2">
      <c r="A60" s="165">
        <v>36</v>
      </c>
      <c r="B60" s="161" t="s">
        <v>232</v>
      </c>
      <c r="C60" s="164" t="s">
        <v>462</v>
      </c>
      <c r="F60" s="163"/>
      <c r="G60" s="162"/>
      <c r="H60" s="163"/>
    </row>
    <row r="61" spans="1:8" x14ac:dyDescent="0.2">
      <c r="A61" s="165">
        <v>37</v>
      </c>
      <c r="B61" s="161" t="s">
        <v>232</v>
      </c>
      <c r="C61" s="164" t="s">
        <v>462</v>
      </c>
      <c r="F61" s="163"/>
      <c r="G61" s="162"/>
      <c r="H61" s="163"/>
    </row>
    <row r="62" spans="1:8" x14ac:dyDescent="0.2">
      <c r="A62" s="165">
        <v>38</v>
      </c>
      <c r="B62" s="161" t="s">
        <v>232</v>
      </c>
      <c r="C62" s="164" t="s">
        <v>462</v>
      </c>
      <c r="F62" s="163"/>
      <c r="G62" s="162"/>
      <c r="H62" s="163"/>
    </row>
    <row r="63" spans="1:8" x14ac:dyDescent="0.2">
      <c r="A63" s="165">
        <v>39</v>
      </c>
      <c r="B63" s="161" t="s">
        <v>232</v>
      </c>
      <c r="C63" s="164" t="s">
        <v>462</v>
      </c>
      <c r="F63" s="163"/>
      <c r="G63" s="162"/>
      <c r="H63" s="163"/>
    </row>
    <row r="64" spans="1:8" x14ac:dyDescent="0.2">
      <c r="A64" s="165">
        <v>40</v>
      </c>
      <c r="B64" s="161" t="s">
        <v>231</v>
      </c>
      <c r="C64" s="164" t="s">
        <v>462</v>
      </c>
      <c r="F64" s="163"/>
      <c r="G64" s="162"/>
      <c r="H64" s="163"/>
    </row>
    <row r="65" spans="1:8" x14ac:dyDescent="0.2">
      <c r="A65" s="165">
        <v>41</v>
      </c>
      <c r="B65" s="161" t="s">
        <v>233</v>
      </c>
      <c r="C65" s="164" t="s">
        <v>462</v>
      </c>
      <c r="F65" s="163"/>
      <c r="G65" s="162"/>
      <c r="H65" s="163"/>
    </row>
    <row r="66" spans="1:8" x14ac:dyDescent="0.2">
      <c r="A66" s="165">
        <v>42</v>
      </c>
      <c r="B66" s="161" t="s">
        <v>234</v>
      </c>
      <c r="C66" s="164" t="s">
        <v>462</v>
      </c>
      <c r="F66" s="163"/>
      <c r="G66" s="162"/>
      <c r="H66" s="163"/>
    </row>
    <row r="67" spans="1:8" x14ac:dyDescent="0.2">
      <c r="A67" s="165">
        <v>43</v>
      </c>
      <c r="B67" s="161" t="s">
        <v>234</v>
      </c>
      <c r="C67" s="164" t="s">
        <v>462</v>
      </c>
      <c r="F67" s="163"/>
      <c r="G67" s="162"/>
      <c r="H67" s="163"/>
    </row>
    <row r="68" spans="1:8" x14ac:dyDescent="0.2">
      <c r="A68" s="165">
        <v>44</v>
      </c>
      <c r="B68" s="161" t="s">
        <v>233</v>
      </c>
      <c r="C68" s="164" t="s">
        <v>462</v>
      </c>
      <c r="F68" s="163"/>
      <c r="G68" s="162"/>
      <c r="H68" s="163"/>
    </row>
    <row r="69" spans="1:8" x14ac:dyDescent="0.2">
      <c r="A69" s="165">
        <v>45</v>
      </c>
      <c r="B69" s="161" t="s">
        <v>235</v>
      </c>
      <c r="C69" s="164" t="s">
        <v>462</v>
      </c>
      <c r="F69" s="163"/>
      <c r="G69" s="162"/>
      <c r="H69" s="163"/>
    </row>
    <row r="70" spans="1:8" x14ac:dyDescent="0.2">
      <c r="A70" s="165">
        <v>46</v>
      </c>
      <c r="B70" s="161" t="s">
        <v>236</v>
      </c>
      <c r="C70" s="164" t="s">
        <v>462</v>
      </c>
      <c r="F70" s="163"/>
      <c r="G70" s="162"/>
      <c r="H70" s="163"/>
    </row>
    <row r="71" spans="1:8" x14ac:dyDescent="0.2">
      <c r="A71" s="165">
        <v>47</v>
      </c>
      <c r="B71" s="161" t="s">
        <v>237</v>
      </c>
      <c r="C71" s="164" t="s">
        <v>462</v>
      </c>
      <c r="F71" s="163"/>
      <c r="G71" s="162"/>
      <c r="H71" s="163"/>
    </row>
    <row r="72" spans="1:8" x14ac:dyDescent="0.2">
      <c r="A72" s="165">
        <v>48</v>
      </c>
      <c r="B72" s="161" t="s">
        <v>238</v>
      </c>
      <c r="C72" s="164" t="s">
        <v>462</v>
      </c>
      <c r="F72" s="163"/>
      <c r="G72" s="162"/>
      <c r="H72" s="163"/>
    </row>
    <row r="73" spans="1:8" x14ac:dyDescent="0.2">
      <c r="A73" s="165">
        <v>49</v>
      </c>
      <c r="B73" s="161" t="s">
        <v>231</v>
      </c>
      <c r="C73" s="164" t="s">
        <v>462</v>
      </c>
      <c r="F73" s="163"/>
      <c r="G73" s="162"/>
      <c r="H73" s="163"/>
    </row>
    <row r="74" spans="1:8" x14ac:dyDescent="0.2">
      <c r="A74" s="165">
        <v>50</v>
      </c>
      <c r="B74" s="161" t="s">
        <v>239</v>
      </c>
      <c r="C74" s="164" t="s">
        <v>462</v>
      </c>
      <c r="F74" s="163"/>
      <c r="G74" s="162"/>
      <c r="H74" s="163"/>
    </row>
    <row r="75" spans="1:8" x14ac:dyDescent="0.2">
      <c r="A75" s="165">
        <v>51</v>
      </c>
      <c r="B75" s="161" t="s">
        <v>240</v>
      </c>
      <c r="C75" s="164" t="s">
        <v>461</v>
      </c>
      <c r="F75" s="163"/>
      <c r="G75" s="162"/>
      <c r="H75" s="163"/>
    </row>
    <row r="76" spans="1:8" x14ac:dyDescent="0.2">
      <c r="A76" s="165">
        <v>52</v>
      </c>
      <c r="B76" s="161" t="s">
        <v>241</v>
      </c>
      <c r="C76" s="164" t="s">
        <v>462</v>
      </c>
      <c r="F76" s="163"/>
      <c r="G76" s="162"/>
      <c r="H76" s="163"/>
    </row>
    <row r="77" spans="1:8" x14ac:dyDescent="0.2">
      <c r="A77" s="165">
        <v>53</v>
      </c>
      <c r="B77" s="161" t="s">
        <v>241</v>
      </c>
      <c r="C77" s="164" t="s">
        <v>462</v>
      </c>
      <c r="F77" s="163"/>
      <c r="G77" s="162"/>
      <c r="H77" s="163"/>
    </row>
    <row r="78" spans="1:8" x14ac:dyDescent="0.2">
      <c r="A78" s="165">
        <v>55</v>
      </c>
      <c r="B78" s="161" t="s">
        <v>241</v>
      </c>
      <c r="C78" s="164" t="s">
        <v>462</v>
      </c>
      <c r="F78" s="163"/>
      <c r="G78" s="162"/>
      <c r="H78" s="163"/>
    </row>
    <row r="79" spans="1:8" x14ac:dyDescent="0.2">
      <c r="A79" s="165">
        <v>56</v>
      </c>
      <c r="B79" s="161" t="s">
        <v>241</v>
      </c>
      <c r="C79" s="164" t="s">
        <v>462</v>
      </c>
      <c r="F79" s="163"/>
      <c r="G79" s="162"/>
      <c r="H79" s="163"/>
    </row>
    <row r="80" spans="1:8" x14ac:dyDescent="0.2">
      <c r="A80" s="165">
        <v>57</v>
      </c>
      <c r="B80" s="161" t="s">
        <v>241</v>
      </c>
      <c r="C80" s="164" t="s">
        <v>462</v>
      </c>
      <c r="F80" s="163"/>
      <c r="G80" s="162"/>
      <c r="H80" s="163"/>
    </row>
    <row r="81" spans="1:8" x14ac:dyDescent="0.2">
      <c r="A81" s="165">
        <v>58</v>
      </c>
      <c r="B81" s="161" t="s">
        <v>242</v>
      </c>
      <c r="C81" s="164" t="s">
        <v>461</v>
      </c>
      <c r="F81" s="163"/>
      <c r="G81" s="162"/>
      <c r="H81" s="163"/>
    </row>
    <row r="82" spans="1:8" x14ac:dyDescent="0.2">
      <c r="A82" s="165">
        <v>59</v>
      </c>
      <c r="B82" s="161" t="s">
        <v>241</v>
      </c>
      <c r="C82" s="164" t="s">
        <v>462</v>
      </c>
      <c r="F82" s="163"/>
      <c r="G82" s="162"/>
      <c r="H82" s="163"/>
    </row>
    <row r="83" spans="1:8" x14ac:dyDescent="0.2">
      <c r="A83" s="165">
        <v>60</v>
      </c>
      <c r="B83" s="161" t="s">
        <v>241</v>
      </c>
      <c r="C83" s="164" t="s">
        <v>462</v>
      </c>
      <c r="F83" s="163"/>
      <c r="G83" s="162"/>
      <c r="H83" s="163"/>
    </row>
    <row r="84" spans="1:8" x14ac:dyDescent="0.2">
      <c r="A84" s="165">
        <v>62</v>
      </c>
      <c r="B84" s="161" t="s">
        <v>243</v>
      </c>
      <c r="C84" s="164" t="s">
        <v>461</v>
      </c>
    </row>
    <row r="85" spans="1:8" x14ac:dyDescent="0.2">
      <c r="A85" s="165">
        <v>63</v>
      </c>
      <c r="B85" s="161" t="s">
        <v>234</v>
      </c>
      <c r="C85" s="164" t="s">
        <v>462</v>
      </c>
    </row>
    <row r="86" spans="1:8" x14ac:dyDescent="0.2">
      <c r="A86" s="165">
        <v>64</v>
      </c>
      <c r="B86" s="161" t="s">
        <v>241</v>
      </c>
      <c r="C86" s="164" t="s">
        <v>462</v>
      </c>
    </row>
    <row r="87" spans="1:8" x14ac:dyDescent="0.2">
      <c r="A87" s="165">
        <v>65</v>
      </c>
      <c r="B87" s="161" t="s">
        <v>244</v>
      </c>
      <c r="C87" s="164" t="s">
        <v>462</v>
      </c>
    </row>
    <row r="88" spans="1:8" x14ac:dyDescent="0.2">
      <c r="A88" s="165">
        <v>66</v>
      </c>
      <c r="B88" s="161" t="s">
        <v>244</v>
      </c>
      <c r="C88" s="164" t="s">
        <v>462</v>
      </c>
    </row>
    <row r="89" spans="1:8" x14ac:dyDescent="0.2">
      <c r="A89" s="165">
        <v>67</v>
      </c>
      <c r="B89" s="161" t="s">
        <v>245</v>
      </c>
      <c r="C89" s="164" t="s">
        <v>462</v>
      </c>
    </row>
    <row r="90" spans="1:8" x14ac:dyDescent="0.2">
      <c r="A90" s="165">
        <v>71</v>
      </c>
      <c r="B90" s="161" t="s">
        <v>245</v>
      </c>
      <c r="C90" s="164" t="s">
        <v>462</v>
      </c>
    </row>
    <row r="91" spans="1:8" x14ac:dyDescent="0.2">
      <c r="A91" s="165">
        <v>72</v>
      </c>
      <c r="B91" s="161" t="s">
        <v>245</v>
      </c>
      <c r="C91" s="164" t="s">
        <v>462</v>
      </c>
    </row>
    <row r="92" spans="1:8" x14ac:dyDescent="0.2">
      <c r="A92" s="165">
        <v>73</v>
      </c>
      <c r="B92" s="161" t="s">
        <v>245</v>
      </c>
      <c r="C92" s="164" t="s">
        <v>462</v>
      </c>
    </row>
    <row r="93" spans="1:8" x14ac:dyDescent="0.2">
      <c r="A93" s="165">
        <v>74</v>
      </c>
      <c r="B93" s="161" t="s">
        <v>246</v>
      </c>
      <c r="C93" s="164" t="s">
        <v>462</v>
      </c>
    </row>
    <row r="94" spans="1:8" x14ac:dyDescent="0.2">
      <c r="A94" s="165">
        <v>75</v>
      </c>
      <c r="B94" s="161" t="s">
        <v>247</v>
      </c>
      <c r="C94" s="164" t="s">
        <v>462</v>
      </c>
    </row>
    <row r="95" spans="1:8" x14ac:dyDescent="0.2">
      <c r="A95" s="165">
        <v>76</v>
      </c>
      <c r="B95" s="161" t="s">
        <v>247</v>
      </c>
      <c r="C95" s="164" t="s">
        <v>462</v>
      </c>
    </row>
    <row r="96" spans="1:8" x14ac:dyDescent="0.2">
      <c r="A96" s="165">
        <v>77</v>
      </c>
      <c r="B96" s="161" t="s">
        <v>247</v>
      </c>
      <c r="C96" s="164" t="s">
        <v>462</v>
      </c>
    </row>
    <row r="97" spans="1:3" x14ac:dyDescent="0.2">
      <c r="A97" s="165">
        <v>78</v>
      </c>
      <c r="B97" s="161" t="s">
        <v>248</v>
      </c>
      <c r="C97" s="164" t="s">
        <v>462</v>
      </c>
    </row>
    <row r="98" spans="1:3" x14ac:dyDescent="0.2">
      <c r="A98" s="165">
        <v>79</v>
      </c>
      <c r="B98" s="161" t="s">
        <v>249</v>
      </c>
      <c r="C98" s="164" t="s">
        <v>461</v>
      </c>
    </row>
    <row r="99" spans="1:3" x14ac:dyDescent="0.2">
      <c r="A99" s="165">
        <v>80</v>
      </c>
      <c r="B99" s="161" t="s">
        <v>250</v>
      </c>
      <c r="C99" s="164" t="s">
        <v>462</v>
      </c>
    </row>
    <row r="100" spans="1:3" x14ac:dyDescent="0.2">
      <c r="A100" s="165">
        <v>81</v>
      </c>
      <c r="B100" s="161" t="s">
        <v>251</v>
      </c>
      <c r="C100" s="164" t="s">
        <v>462</v>
      </c>
    </row>
    <row r="101" spans="1:3" x14ac:dyDescent="0.2">
      <c r="A101" s="165">
        <v>82</v>
      </c>
      <c r="B101" s="161" t="s">
        <v>252</v>
      </c>
      <c r="C101" s="164" t="s">
        <v>462</v>
      </c>
    </row>
    <row r="102" spans="1:3" x14ac:dyDescent="0.2">
      <c r="A102" s="165">
        <v>83</v>
      </c>
      <c r="B102" s="161" t="s">
        <v>252</v>
      </c>
      <c r="C102" s="164" t="s">
        <v>462</v>
      </c>
    </row>
    <row r="103" spans="1:3" x14ac:dyDescent="0.2">
      <c r="A103" s="165">
        <v>84</v>
      </c>
      <c r="B103" s="161" t="s">
        <v>252</v>
      </c>
      <c r="C103" s="164" t="s">
        <v>462</v>
      </c>
    </row>
    <row r="104" spans="1:3" x14ac:dyDescent="0.2">
      <c r="A104" s="165">
        <v>85</v>
      </c>
      <c r="B104" s="161" t="s">
        <v>252</v>
      </c>
      <c r="C104" s="164" t="s">
        <v>462</v>
      </c>
    </row>
    <row r="105" spans="1:3" x14ac:dyDescent="0.2">
      <c r="A105" s="165">
        <v>86</v>
      </c>
      <c r="B105" s="161" t="s">
        <v>252</v>
      </c>
      <c r="C105" s="164" t="s">
        <v>462</v>
      </c>
    </row>
    <row r="106" spans="1:3" x14ac:dyDescent="0.2">
      <c r="A106" s="165">
        <v>87</v>
      </c>
      <c r="B106" s="161" t="s">
        <v>252</v>
      </c>
      <c r="C106" s="164" t="s">
        <v>462</v>
      </c>
    </row>
    <row r="107" spans="1:3" x14ac:dyDescent="0.2">
      <c r="A107" s="165">
        <v>88</v>
      </c>
      <c r="B107" s="161" t="s">
        <v>252</v>
      </c>
      <c r="C107" s="164" t="s">
        <v>462</v>
      </c>
    </row>
    <row r="108" spans="1:3" x14ac:dyDescent="0.2">
      <c r="A108" s="165">
        <v>91</v>
      </c>
      <c r="B108" s="161" t="s">
        <v>253</v>
      </c>
      <c r="C108" s="164" t="s">
        <v>462</v>
      </c>
    </row>
    <row r="109" spans="1:3" x14ac:dyDescent="0.2">
      <c r="A109" s="165">
        <v>92</v>
      </c>
      <c r="B109" s="161" t="s">
        <v>253</v>
      </c>
      <c r="C109" s="164" t="s">
        <v>462</v>
      </c>
    </row>
    <row r="110" spans="1:3" x14ac:dyDescent="0.2">
      <c r="A110" s="165">
        <v>93</v>
      </c>
      <c r="B110" s="161" t="s">
        <v>254</v>
      </c>
      <c r="C110" s="164" t="s">
        <v>461</v>
      </c>
    </row>
    <row r="111" spans="1:3" x14ac:dyDescent="0.2">
      <c r="A111" s="165">
        <v>94</v>
      </c>
      <c r="B111" s="161" t="s">
        <v>253</v>
      </c>
      <c r="C111" s="164" t="s">
        <v>462</v>
      </c>
    </row>
    <row r="112" spans="1:3" x14ac:dyDescent="0.2">
      <c r="A112" s="165">
        <v>95</v>
      </c>
      <c r="B112" s="161" t="s">
        <v>253</v>
      </c>
      <c r="C112" s="164" t="s">
        <v>462</v>
      </c>
    </row>
    <row r="113" spans="1:3" x14ac:dyDescent="0.2">
      <c r="A113" s="165">
        <v>96</v>
      </c>
      <c r="B113" s="161" t="s">
        <v>253</v>
      </c>
      <c r="C113" s="164" t="s">
        <v>462</v>
      </c>
    </row>
    <row r="114" spans="1:3" x14ac:dyDescent="0.2">
      <c r="A114" s="165">
        <v>97</v>
      </c>
      <c r="B114" s="161" t="s">
        <v>255</v>
      </c>
      <c r="C114" s="164" t="s">
        <v>462</v>
      </c>
    </row>
    <row r="115" spans="1:3" x14ac:dyDescent="0.2">
      <c r="A115" s="165">
        <v>98</v>
      </c>
      <c r="B115" s="161" t="s">
        <v>256</v>
      </c>
      <c r="C115" s="164" t="s">
        <v>462</v>
      </c>
    </row>
    <row r="116" spans="1:3" x14ac:dyDescent="0.2">
      <c r="A116" s="165">
        <v>99</v>
      </c>
      <c r="B116" s="161" t="s">
        <v>257</v>
      </c>
      <c r="C116" s="164" t="s">
        <v>462</v>
      </c>
    </row>
    <row r="117" spans="1:3" x14ac:dyDescent="0.2">
      <c r="A117" s="165">
        <v>100</v>
      </c>
      <c r="B117" s="161" t="s">
        <v>257</v>
      </c>
      <c r="C117" s="164" t="s">
        <v>462</v>
      </c>
    </row>
    <row r="118" spans="1:3" x14ac:dyDescent="0.2">
      <c r="A118" s="165">
        <v>101</v>
      </c>
      <c r="B118" s="161" t="s">
        <v>258</v>
      </c>
      <c r="C118" s="164" t="s">
        <v>462</v>
      </c>
    </row>
    <row r="119" spans="1:3" x14ac:dyDescent="0.2">
      <c r="A119" s="165">
        <v>102</v>
      </c>
      <c r="B119" s="161" t="s">
        <v>258</v>
      </c>
      <c r="C119" s="164" t="s">
        <v>462</v>
      </c>
    </row>
    <row r="120" spans="1:3" x14ac:dyDescent="0.2">
      <c r="A120" s="165">
        <v>103</v>
      </c>
      <c r="B120" s="161" t="s">
        <v>258</v>
      </c>
      <c r="C120" s="164" t="s">
        <v>462</v>
      </c>
    </row>
    <row r="121" spans="1:3" x14ac:dyDescent="0.2">
      <c r="A121" s="165">
        <v>104</v>
      </c>
      <c r="B121" s="161" t="s">
        <v>259</v>
      </c>
      <c r="C121" s="164" t="s">
        <v>462</v>
      </c>
    </row>
    <row r="122" spans="1:3" x14ac:dyDescent="0.2">
      <c r="A122" s="165">
        <v>105</v>
      </c>
      <c r="B122" s="161" t="s">
        <v>259</v>
      </c>
      <c r="C122" s="164" t="s">
        <v>462</v>
      </c>
    </row>
    <row r="123" spans="1:3" x14ac:dyDescent="0.2">
      <c r="A123" s="165">
        <v>106</v>
      </c>
      <c r="B123" s="161" t="s">
        <v>259</v>
      </c>
      <c r="C123" s="164" t="s">
        <v>462</v>
      </c>
    </row>
    <row r="124" spans="1:3" x14ac:dyDescent="0.2">
      <c r="A124" s="165">
        <v>107</v>
      </c>
      <c r="B124" s="161" t="s">
        <v>259</v>
      </c>
      <c r="C124" s="164" t="s">
        <v>462</v>
      </c>
    </row>
    <row r="125" spans="1:3" x14ac:dyDescent="0.2">
      <c r="A125" s="165">
        <v>108</v>
      </c>
      <c r="B125" s="161" t="s">
        <v>259</v>
      </c>
      <c r="C125" s="164" t="s">
        <v>462</v>
      </c>
    </row>
    <row r="126" spans="1:3" x14ac:dyDescent="0.2">
      <c r="A126" s="165">
        <v>109</v>
      </c>
      <c r="B126" s="161" t="s">
        <v>259</v>
      </c>
      <c r="C126" s="164" t="s">
        <v>462</v>
      </c>
    </row>
    <row r="127" spans="1:3" x14ac:dyDescent="0.2">
      <c r="A127" s="165">
        <v>110</v>
      </c>
      <c r="B127" s="161" t="s">
        <v>259</v>
      </c>
      <c r="C127" s="164" t="s">
        <v>462</v>
      </c>
    </row>
    <row r="128" spans="1:3" x14ac:dyDescent="0.2">
      <c r="A128" s="165">
        <v>111</v>
      </c>
      <c r="B128" s="161" t="s">
        <v>260</v>
      </c>
      <c r="C128" s="164" t="s">
        <v>462</v>
      </c>
    </row>
    <row r="129" spans="1:3" x14ac:dyDescent="0.2">
      <c r="A129" s="165">
        <v>112</v>
      </c>
      <c r="B129" s="161" t="s">
        <v>261</v>
      </c>
      <c r="C129" s="164" t="s">
        <v>462</v>
      </c>
    </row>
    <row r="130" spans="1:3" x14ac:dyDescent="0.2">
      <c r="A130" s="165">
        <v>113</v>
      </c>
      <c r="B130" s="161" t="s">
        <v>261</v>
      </c>
      <c r="C130" s="164" t="s">
        <v>462</v>
      </c>
    </row>
    <row r="131" spans="1:3" x14ac:dyDescent="0.2">
      <c r="A131" s="165">
        <v>115</v>
      </c>
      <c r="B131" s="161" t="s">
        <v>261</v>
      </c>
      <c r="C131" s="164" t="s">
        <v>462</v>
      </c>
    </row>
    <row r="132" spans="1:3" x14ac:dyDescent="0.2">
      <c r="A132" s="165">
        <v>116</v>
      </c>
      <c r="B132" s="161" t="s">
        <v>261</v>
      </c>
      <c r="C132" s="164" t="s">
        <v>462</v>
      </c>
    </row>
    <row r="133" spans="1:3" x14ac:dyDescent="0.2">
      <c r="A133" s="165">
        <v>117</v>
      </c>
      <c r="B133" s="161" t="s">
        <v>261</v>
      </c>
      <c r="C133" s="164" t="s">
        <v>462</v>
      </c>
    </row>
    <row r="134" spans="1:3" x14ac:dyDescent="0.2">
      <c r="A134" s="165">
        <v>118</v>
      </c>
      <c r="B134" s="161" t="s">
        <v>262</v>
      </c>
      <c r="C134" s="164" t="s">
        <v>462</v>
      </c>
    </row>
    <row r="135" spans="1:3" x14ac:dyDescent="0.2">
      <c r="A135" s="165">
        <v>119</v>
      </c>
      <c r="B135" s="161" t="s">
        <v>262</v>
      </c>
      <c r="C135" s="164" t="s">
        <v>462</v>
      </c>
    </row>
    <row r="136" spans="1:3" x14ac:dyDescent="0.2">
      <c r="A136" s="165">
        <v>120</v>
      </c>
      <c r="B136" s="161" t="s">
        <v>234</v>
      </c>
      <c r="C136" s="164" t="s">
        <v>462</v>
      </c>
    </row>
    <row r="137" spans="1:3" x14ac:dyDescent="0.2">
      <c r="A137" s="165">
        <v>121</v>
      </c>
      <c r="B137" s="161" t="s">
        <v>263</v>
      </c>
      <c r="C137" s="164" t="s">
        <v>461</v>
      </c>
    </row>
    <row r="138" spans="1:3" x14ac:dyDescent="0.2">
      <c r="A138" s="165">
        <v>122</v>
      </c>
      <c r="B138" s="161" t="s">
        <v>264</v>
      </c>
      <c r="C138" s="164" t="s">
        <v>461</v>
      </c>
    </row>
    <row r="139" spans="1:3" x14ac:dyDescent="0.2">
      <c r="A139" s="165">
        <v>123</v>
      </c>
      <c r="B139" s="161" t="s">
        <v>265</v>
      </c>
      <c r="C139" s="164" t="s">
        <v>461</v>
      </c>
    </row>
    <row r="140" spans="1:3" x14ac:dyDescent="0.2">
      <c r="A140" s="165">
        <v>124</v>
      </c>
      <c r="B140" s="161" t="s">
        <v>265</v>
      </c>
      <c r="C140" s="164" t="s">
        <v>461</v>
      </c>
    </row>
    <row r="141" spans="1:3" x14ac:dyDescent="0.2">
      <c r="A141" s="165">
        <v>125</v>
      </c>
      <c r="B141" s="161" t="s">
        <v>265</v>
      </c>
      <c r="C141" s="164" t="s">
        <v>461</v>
      </c>
    </row>
    <row r="142" spans="1:3" x14ac:dyDescent="0.2">
      <c r="A142" s="165">
        <v>126</v>
      </c>
      <c r="B142" s="161" t="s">
        <v>266</v>
      </c>
      <c r="C142" s="164" t="s">
        <v>461</v>
      </c>
    </row>
    <row r="143" spans="1:3" x14ac:dyDescent="0.2">
      <c r="A143" s="165">
        <v>127</v>
      </c>
      <c r="B143" s="161" t="s">
        <v>267</v>
      </c>
      <c r="C143" s="164" t="s">
        <v>461</v>
      </c>
    </row>
    <row r="144" spans="1:3" x14ac:dyDescent="0.2">
      <c r="A144" s="165">
        <v>128</v>
      </c>
      <c r="B144" s="161" t="s">
        <v>268</v>
      </c>
      <c r="C144" s="164" t="s">
        <v>461</v>
      </c>
    </row>
    <row r="145" spans="1:3" x14ac:dyDescent="0.2">
      <c r="A145" s="165">
        <v>129</v>
      </c>
      <c r="B145" s="161" t="s">
        <v>267</v>
      </c>
      <c r="C145" s="164" t="s">
        <v>461</v>
      </c>
    </row>
    <row r="146" spans="1:3" x14ac:dyDescent="0.2">
      <c r="A146" s="165">
        <v>130</v>
      </c>
      <c r="B146" s="161" t="s">
        <v>269</v>
      </c>
      <c r="C146" s="164" t="s">
        <v>461</v>
      </c>
    </row>
    <row r="147" spans="1:3" x14ac:dyDescent="0.2">
      <c r="A147" s="165">
        <v>131</v>
      </c>
      <c r="B147" s="161" t="s">
        <v>269</v>
      </c>
      <c r="C147" s="164" t="s">
        <v>461</v>
      </c>
    </row>
    <row r="148" spans="1:3" x14ac:dyDescent="0.2">
      <c r="A148" s="165">
        <v>132</v>
      </c>
      <c r="B148" s="161" t="s">
        <v>270</v>
      </c>
      <c r="C148" s="164" t="s">
        <v>461</v>
      </c>
    </row>
    <row r="149" spans="1:3" x14ac:dyDescent="0.2">
      <c r="A149" s="165">
        <v>133</v>
      </c>
      <c r="B149" s="161" t="s">
        <v>270</v>
      </c>
      <c r="C149" s="164" t="s">
        <v>461</v>
      </c>
    </row>
    <row r="150" spans="1:3" x14ac:dyDescent="0.2">
      <c r="A150" s="165">
        <v>134</v>
      </c>
      <c r="B150" s="161" t="s">
        <v>270</v>
      </c>
      <c r="C150" s="164" t="s">
        <v>461</v>
      </c>
    </row>
    <row r="151" spans="1:3" x14ac:dyDescent="0.2">
      <c r="A151" s="165">
        <v>135</v>
      </c>
      <c r="B151" s="161" t="s">
        <v>270</v>
      </c>
      <c r="C151" s="164" t="s">
        <v>461</v>
      </c>
    </row>
    <row r="152" spans="1:3" x14ac:dyDescent="0.2">
      <c r="A152" s="165">
        <v>136</v>
      </c>
      <c r="B152" s="161" t="s">
        <v>270</v>
      </c>
      <c r="C152" s="164" t="s">
        <v>461</v>
      </c>
    </row>
    <row r="153" spans="1:3" x14ac:dyDescent="0.2">
      <c r="A153" s="165">
        <v>137</v>
      </c>
      <c r="B153" s="161" t="s">
        <v>270</v>
      </c>
      <c r="C153" s="164" t="s">
        <v>461</v>
      </c>
    </row>
    <row r="154" spans="1:3" x14ac:dyDescent="0.2">
      <c r="A154" s="165">
        <v>138</v>
      </c>
      <c r="B154" s="161" t="s">
        <v>270</v>
      </c>
      <c r="C154" s="164" t="s">
        <v>461</v>
      </c>
    </row>
    <row r="155" spans="1:3" x14ac:dyDescent="0.2">
      <c r="A155" s="165">
        <v>140</v>
      </c>
      <c r="B155" s="161" t="s">
        <v>254</v>
      </c>
      <c r="C155" s="164" t="s">
        <v>461</v>
      </c>
    </row>
    <row r="156" spans="1:3" x14ac:dyDescent="0.2">
      <c r="A156" s="165">
        <v>141</v>
      </c>
      <c r="B156" s="161" t="s">
        <v>271</v>
      </c>
      <c r="C156" s="164" t="s">
        <v>461</v>
      </c>
    </row>
    <row r="157" spans="1:3" x14ac:dyDescent="0.2">
      <c r="A157" s="165">
        <v>142</v>
      </c>
      <c r="B157" s="161" t="s">
        <v>271</v>
      </c>
      <c r="C157" s="164" t="s">
        <v>461</v>
      </c>
    </row>
    <row r="158" spans="1:3" x14ac:dyDescent="0.2">
      <c r="A158" s="165">
        <v>143</v>
      </c>
      <c r="B158" s="161" t="s">
        <v>257</v>
      </c>
      <c r="C158" s="164" t="s">
        <v>462</v>
      </c>
    </row>
    <row r="159" spans="1:3" x14ac:dyDescent="0.2">
      <c r="A159" s="165">
        <v>144</v>
      </c>
      <c r="B159" s="161" t="s">
        <v>272</v>
      </c>
      <c r="C159" s="164" t="s">
        <v>461</v>
      </c>
    </row>
    <row r="160" spans="1:3" x14ac:dyDescent="0.2">
      <c r="A160" s="165">
        <v>145</v>
      </c>
      <c r="B160" s="161" t="s">
        <v>272</v>
      </c>
      <c r="C160" s="164" t="s">
        <v>461</v>
      </c>
    </row>
    <row r="161" spans="1:3" x14ac:dyDescent="0.2">
      <c r="A161" s="165">
        <v>146</v>
      </c>
      <c r="B161" s="161" t="s">
        <v>272</v>
      </c>
      <c r="C161" s="164" t="s">
        <v>461</v>
      </c>
    </row>
    <row r="162" spans="1:3" x14ac:dyDescent="0.2">
      <c r="A162" s="165">
        <v>147</v>
      </c>
      <c r="B162" s="161" t="s">
        <v>272</v>
      </c>
      <c r="C162" s="164" t="s">
        <v>461</v>
      </c>
    </row>
    <row r="163" spans="1:3" x14ac:dyDescent="0.2">
      <c r="A163" s="165">
        <v>148</v>
      </c>
      <c r="B163" s="161" t="s">
        <v>273</v>
      </c>
      <c r="C163" s="164" t="s">
        <v>461</v>
      </c>
    </row>
    <row r="164" spans="1:3" x14ac:dyDescent="0.2">
      <c r="A164" s="165">
        <v>149</v>
      </c>
      <c r="B164" s="161" t="s">
        <v>274</v>
      </c>
      <c r="C164" s="164" t="s">
        <v>461</v>
      </c>
    </row>
    <row r="165" spans="1:3" x14ac:dyDescent="0.2">
      <c r="A165" s="165">
        <v>150</v>
      </c>
      <c r="B165" s="161" t="s">
        <v>266</v>
      </c>
      <c r="C165" s="164" t="s">
        <v>461</v>
      </c>
    </row>
    <row r="166" spans="1:3" x14ac:dyDescent="0.2">
      <c r="A166" s="165">
        <v>151</v>
      </c>
      <c r="B166" s="161" t="s">
        <v>266</v>
      </c>
      <c r="C166" s="164" t="s">
        <v>461</v>
      </c>
    </row>
    <row r="167" spans="1:3" x14ac:dyDescent="0.2">
      <c r="A167" s="165">
        <v>152</v>
      </c>
      <c r="B167" s="161" t="s">
        <v>266</v>
      </c>
      <c r="C167" s="164" t="s">
        <v>461</v>
      </c>
    </row>
    <row r="168" spans="1:3" x14ac:dyDescent="0.2">
      <c r="A168" s="165">
        <v>153</v>
      </c>
      <c r="B168" s="161" t="s">
        <v>266</v>
      </c>
      <c r="C168" s="164" t="s">
        <v>461</v>
      </c>
    </row>
    <row r="169" spans="1:3" x14ac:dyDescent="0.2">
      <c r="A169" s="165">
        <v>154</v>
      </c>
      <c r="B169" s="161" t="s">
        <v>266</v>
      </c>
      <c r="C169" s="164" t="s">
        <v>461</v>
      </c>
    </row>
    <row r="170" spans="1:3" x14ac:dyDescent="0.2">
      <c r="A170" s="165">
        <v>155</v>
      </c>
      <c r="B170" s="161" t="s">
        <v>254</v>
      </c>
      <c r="C170" s="164" t="s">
        <v>462</v>
      </c>
    </row>
    <row r="171" spans="1:3" x14ac:dyDescent="0.2">
      <c r="A171" s="165">
        <v>156</v>
      </c>
      <c r="B171" s="161" t="s">
        <v>266</v>
      </c>
      <c r="C171" s="164" t="s">
        <v>461</v>
      </c>
    </row>
    <row r="172" spans="1:3" x14ac:dyDescent="0.2">
      <c r="A172" s="165">
        <v>157</v>
      </c>
      <c r="B172" s="161" t="s">
        <v>266</v>
      </c>
      <c r="C172" s="164" t="s">
        <v>461</v>
      </c>
    </row>
    <row r="173" spans="1:3" x14ac:dyDescent="0.2">
      <c r="A173" s="165">
        <v>158</v>
      </c>
      <c r="B173" s="161" t="s">
        <v>266</v>
      </c>
      <c r="C173" s="164" t="s">
        <v>461</v>
      </c>
    </row>
    <row r="174" spans="1:3" x14ac:dyDescent="0.2">
      <c r="A174" s="165">
        <v>159</v>
      </c>
      <c r="B174" s="161" t="s">
        <v>241</v>
      </c>
      <c r="C174" s="164" t="s">
        <v>462</v>
      </c>
    </row>
    <row r="175" spans="1:3" x14ac:dyDescent="0.2">
      <c r="A175" s="165">
        <v>160</v>
      </c>
      <c r="B175" s="161" t="s">
        <v>266</v>
      </c>
      <c r="C175" s="164" t="s">
        <v>461</v>
      </c>
    </row>
    <row r="176" spans="1:3" x14ac:dyDescent="0.2">
      <c r="A176" s="165">
        <v>161</v>
      </c>
      <c r="B176" s="161" t="s">
        <v>266</v>
      </c>
      <c r="C176" s="164" t="s">
        <v>461</v>
      </c>
    </row>
    <row r="177" spans="1:3" x14ac:dyDescent="0.2">
      <c r="A177" s="165">
        <v>162</v>
      </c>
      <c r="B177" s="161" t="s">
        <v>266</v>
      </c>
      <c r="C177" s="164" t="s">
        <v>461</v>
      </c>
    </row>
    <row r="178" spans="1:3" x14ac:dyDescent="0.2">
      <c r="A178" s="165">
        <v>163</v>
      </c>
      <c r="B178" s="161" t="s">
        <v>266</v>
      </c>
      <c r="C178" s="164" t="s">
        <v>461</v>
      </c>
    </row>
    <row r="179" spans="1:3" x14ac:dyDescent="0.2">
      <c r="A179" s="165">
        <v>164</v>
      </c>
      <c r="B179" s="161" t="s">
        <v>266</v>
      </c>
      <c r="C179" s="164" t="s">
        <v>461</v>
      </c>
    </row>
    <row r="180" spans="1:3" x14ac:dyDescent="0.2">
      <c r="A180" s="165">
        <v>165</v>
      </c>
      <c r="B180" s="161" t="s">
        <v>266</v>
      </c>
      <c r="C180" s="164" t="s">
        <v>461</v>
      </c>
    </row>
    <row r="181" spans="1:3" x14ac:dyDescent="0.2">
      <c r="A181" s="165">
        <v>166</v>
      </c>
      <c r="B181" s="161" t="s">
        <v>266</v>
      </c>
      <c r="C181" s="164" t="s">
        <v>461</v>
      </c>
    </row>
    <row r="182" spans="1:3" x14ac:dyDescent="0.2">
      <c r="A182" s="165">
        <v>167</v>
      </c>
      <c r="B182" s="161" t="s">
        <v>266</v>
      </c>
      <c r="C182" s="164" t="s">
        <v>461</v>
      </c>
    </row>
    <row r="183" spans="1:3" x14ac:dyDescent="0.2">
      <c r="A183" s="165">
        <v>168</v>
      </c>
      <c r="B183" s="161" t="s">
        <v>266</v>
      </c>
      <c r="C183" s="164" t="s">
        <v>461</v>
      </c>
    </row>
    <row r="184" spans="1:3" x14ac:dyDescent="0.2">
      <c r="A184" s="165">
        <v>169</v>
      </c>
      <c r="B184" s="161" t="s">
        <v>266</v>
      </c>
      <c r="C184" s="164" t="s">
        <v>461</v>
      </c>
    </row>
    <row r="185" spans="1:3" x14ac:dyDescent="0.2">
      <c r="A185" s="165">
        <v>170</v>
      </c>
      <c r="B185" s="161" t="s">
        <v>266</v>
      </c>
      <c r="C185" s="164" t="s">
        <v>461</v>
      </c>
    </row>
    <row r="186" spans="1:3" x14ac:dyDescent="0.2">
      <c r="A186" s="165">
        <v>171</v>
      </c>
      <c r="B186" s="161" t="s">
        <v>266</v>
      </c>
      <c r="C186" s="164" t="s">
        <v>461</v>
      </c>
    </row>
    <row r="187" spans="1:3" x14ac:dyDescent="0.2">
      <c r="A187" s="165">
        <v>172</v>
      </c>
      <c r="B187" s="161" t="s">
        <v>266</v>
      </c>
      <c r="C187" s="164" t="s">
        <v>461</v>
      </c>
    </row>
    <row r="188" spans="1:3" x14ac:dyDescent="0.2">
      <c r="A188" s="165">
        <v>173</v>
      </c>
      <c r="B188" s="161" t="s">
        <v>266</v>
      </c>
      <c r="C188" s="164" t="s">
        <v>461</v>
      </c>
    </row>
    <row r="189" spans="1:3" x14ac:dyDescent="0.2">
      <c r="A189" s="165">
        <v>174</v>
      </c>
      <c r="B189" s="161" t="s">
        <v>266</v>
      </c>
      <c r="C189" s="164" t="s">
        <v>461</v>
      </c>
    </row>
    <row r="190" spans="1:3" x14ac:dyDescent="0.2">
      <c r="A190" s="165">
        <v>175</v>
      </c>
      <c r="B190" s="161" t="s">
        <v>266</v>
      </c>
      <c r="C190" s="164" t="s">
        <v>461</v>
      </c>
    </row>
    <row r="191" spans="1:3" x14ac:dyDescent="0.2">
      <c r="A191" s="165">
        <v>176</v>
      </c>
      <c r="B191" s="161" t="s">
        <v>266</v>
      </c>
      <c r="C191" s="164" t="s">
        <v>461</v>
      </c>
    </row>
    <row r="192" spans="1:3" x14ac:dyDescent="0.2">
      <c r="A192" s="165">
        <v>177</v>
      </c>
      <c r="B192" s="161" t="s">
        <v>266</v>
      </c>
      <c r="C192" s="164" t="s">
        <v>461</v>
      </c>
    </row>
    <row r="193" spans="1:3" x14ac:dyDescent="0.2">
      <c r="A193" s="165">
        <v>178</v>
      </c>
      <c r="B193" s="161" t="s">
        <v>275</v>
      </c>
      <c r="C193" s="164" t="s">
        <v>461</v>
      </c>
    </row>
    <row r="194" spans="1:3" x14ac:dyDescent="0.2">
      <c r="A194" s="165">
        <v>179</v>
      </c>
      <c r="B194" s="161" t="s">
        <v>266</v>
      </c>
      <c r="C194" s="164" t="s">
        <v>461</v>
      </c>
    </row>
    <row r="195" spans="1:3" x14ac:dyDescent="0.2">
      <c r="A195" s="165">
        <v>180</v>
      </c>
      <c r="B195" s="161" t="s">
        <v>266</v>
      </c>
      <c r="C195" s="164" t="s">
        <v>461</v>
      </c>
    </row>
    <row r="196" spans="1:3" x14ac:dyDescent="0.2">
      <c r="A196" s="165">
        <v>181</v>
      </c>
      <c r="B196" s="161" t="s">
        <v>266</v>
      </c>
      <c r="C196" s="164" t="s">
        <v>461</v>
      </c>
    </row>
    <row r="197" spans="1:3" x14ac:dyDescent="0.2">
      <c r="A197" s="165">
        <v>182</v>
      </c>
      <c r="B197" s="161" t="s">
        <v>266</v>
      </c>
      <c r="C197" s="164" t="s">
        <v>461</v>
      </c>
    </row>
    <row r="198" spans="1:3" x14ac:dyDescent="0.2">
      <c r="A198" s="165">
        <v>183</v>
      </c>
      <c r="B198" s="161" t="s">
        <v>266</v>
      </c>
      <c r="C198" s="164" t="s">
        <v>461</v>
      </c>
    </row>
    <row r="199" spans="1:3" x14ac:dyDescent="0.2">
      <c r="A199" s="165">
        <v>184</v>
      </c>
      <c r="B199" s="161" t="s">
        <v>266</v>
      </c>
      <c r="C199" s="164" t="s">
        <v>461</v>
      </c>
    </row>
    <row r="200" spans="1:3" x14ac:dyDescent="0.2">
      <c r="A200" s="165">
        <v>185</v>
      </c>
      <c r="B200" s="161" t="s">
        <v>266</v>
      </c>
      <c r="C200" s="164" t="s">
        <v>461</v>
      </c>
    </row>
    <row r="201" spans="1:3" x14ac:dyDescent="0.2">
      <c r="A201" s="165">
        <v>186</v>
      </c>
      <c r="B201" s="161" t="s">
        <v>266</v>
      </c>
      <c r="C201" s="164" t="s">
        <v>461</v>
      </c>
    </row>
    <row r="202" spans="1:3" x14ac:dyDescent="0.2">
      <c r="A202" s="165">
        <v>187</v>
      </c>
      <c r="B202" s="161" t="s">
        <v>266</v>
      </c>
      <c r="C202" s="164" t="s">
        <v>461</v>
      </c>
    </row>
    <row r="203" spans="1:3" x14ac:dyDescent="0.2">
      <c r="A203" s="165">
        <v>188</v>
      </c>
      <c r="B203" s="161" t="s">
        <v>266</v>
      </c>
      <c r="C203" s="164" t="s">
        <v>461</v>
      </c>
    </row>
    <row r="204" spans="1:3" x14ac:dyDescent="0.2">
      <c r="A204" s="165">
        <v>189</v>
      </c>
      <c r="B204" s="161" t="s">
        <v>266</v>
      </c>
      <c r="C204" s="164" t="s">
        <v>462</v>
      </c>
    </row>
    <row r="205" spans="1:3" x14ac:dyDescent="0.2">
      <c r="A205" s="165">
        <v>190</v>
      </c>
      <c r="B205" s="161" t="s">
        <v>266</v>
      </c>
      <c r="C205" s="164" t="s">
        <v>462</v>
      </c>
    </row>
    <row r="206" spans="1:3" x14ac:dyDescent="0.2">
      <c r="A206" s="165">
        <v>191</v>
      </c>
      <c r="B206" s="161" t="s">
        <v>266</v>
      </c>
      <c r="C206" s="164" t="s">
        <v>462</v>
      </c>
    </row>
    <row r="207" spans="1:3" x14ac:dyDescent="0.2">
      <c r="A207" s="165">
        <v>192</v>
      </c>
      <c r="B207" s="161" t="s">
        <v>266</v>
      </c>
      <c r="C207" s="164" t="s">
        <v>462</v>
      </c>
    </row>
    <row r="208" spans="1:3" x14ac:dyDescent="0.2">
      <c r="A208" s="165">
        <v>193</v>
      </c>
      <c r="B208" s="161" t="s">
        <v>266</v>
      </c>
      <c r="C208" s="164" t="s">
        <v>462</v>
      </c>
    </row>
    <row r="209" spans="1:3" x14ac:dyDescent="0.2">
      <c r="A209" s="165">
        <v>194</v>
      </c>
      <c r="B209" s="161" t="s">
        <v>266</v>
      </c>
      <c r="C209" s="164" t="s">
        <v>462</v>
      </c>
    </row>
    <row r="210" spans="1:3" x14ac:dyDescent="0.2">
      <c r="A210" s="165">
        <v>195</v>
      </c>
      <c r="B210" s="161" t="s">
        <v>266</v>
      </c>
      <c r="C210" s="164" t="s">
        <v>462</v>
      </c>
    </row>
    <row r="211" spans="1:3" x14ac:dyDescent="0.2">
      <c r="A211" s="165">
        <v>196</v>
      </c>
      <c r="B211" s="161" t="s">
        <v>266</v>
      </c>
      <c r="C211" s="164" t="s">
        <v>462</v>
      </c>
    </row>
    <row r="212" spans="1:3" x14ac:dyDescent="0.2">
      <c r="A212" s="165">
        <v>197</v>
      </c>
      <c r="B212" s="161" t="s">
        <v>266</v>
      </c>
      <c r="C212" s="164" t="s">
        <v>462</v>
      </c>
    </row>
    <row r="213" spans="1:3" x14ac:dyDescent="0.2">
      <c r="A213" s="165">
        <v>198</v>
      </c>
      <c r="B213" s="161" t="s">
        <v>266</v>
      </c>
      <c r="C213" s="164" t="s">
        <v>462</v>
      </c>
    </row>
    <row r="214" spans="1:3" x14ac:dyDescent="0.2">
      <c r="A214" s="165">
        <v>199</v>
      </c>
      <c r="B214" s="161" t="s">
        <v>266</v>
      </c>
      <c r="C214" s="164" t="s">
        <v>462</v>
      </c>
    </row>
    <row r="215" spans="1:3" x14ac:dyDescent="0.2">
      <c r="A215" s="165">
        <v>201</v>
      </c>
      <c r="B215" s="161" t="s">
        <v>266</v>
      </c>
      <c r="C215" s="164" t="s">
        <v>462</v>
      </c>
    </row>
    <row r="216" spans="1:3" x14ac:dyDescent="0.2">
      <c r="A216" s="165">
        <v>202</v>
      </c>
      <c r="B216" s="161" t="s">
        <v>266</v>
      </c>
      <c r="C216" s="164" t="s">
        <v>462</v>
      </c>
    </row>
    <row r="217" spans="1:3" x14ac:dyDescent="0.2">
      <c r="A217" s="165">
        <v>203</v>
      </c>
      <c r="B217" s="161" t="s">
        <v>266</v>
      </c>
      <c r="C217" s="164" t="s">
        <v>462</v>
      </c>
    </row>
    <row r="218" spans="1:3" x14ac:dyDescent="0.2">
      <c r="A218" s="165">
        <v>204</v>
      </c>
      <c r="B218" s="161" t="s">
        <v>266</v>
      </c>
      <c r="C218" s="164" t="s">
        <v>462</v>
      </c>
    </row>
    <row r="219" spans="1:3" x14ac:dyDescent="0.2">
      <c r="A219" s="165">
        <v>205</v>
      </c>
      <c r="B219" s="161" t="s">
        <v>266</v>
      </c>
      <c r="C219" s="164" t="s">
        <v>462</v>
      </c>
    </row>
    <row r="220" spans="1:3" x14ac:dyDescent="0.2">
      <c r="A220" s="165">
        <v>206</v>
      </c>
      <c r="B220" s="161" t="s">
        <v>266</v>
      </c>
      <c r="C220" s="164" t="s">
        <v>462</v>
      </c>
    </row>
    <row r="221" spans="1:3" x14ac:dyDescent="0.2">
      <c r="A221" s="165">
        <v>207</v>
      </c>
      <c r="B221" s="161" t="s">
        <v>266</v>
      </c>
      <c r="C221" s="164" t="s">
        <v>462</v>
      </c>
    </row>
    <row r="222" spans="1:3" x14ac:dyDescent="0.2">
      <c r="A222" s="165">
        <v>208</v>
      </c>
      <c r="B222" s="161" t="s">
        <v>266</v>
      </c>
      <c r="C222" s="164" t="s">
        <v>462</v>
      </c>
    </row>
    <row r="223" spans="1:3" x14ac:dyDescent="0.2">
      <c r="A223" s="165">
        <v>209</v>
      </c>
      <c r="B223" s="161" t="s">
        <v>266</v>
      </c>
      <c r="C223" s="164" t="s">
        <v>461</v>
      </c>
    </row>
    <row r="224" spans="1:3" x14ac:dyDescent="0.2">
      <c r="A224" s="165">
        <v>210</v>
      </c>
      <c r="B224" s="161" t="s">
        <v>266</v>
      </c>
      <c r="C224" s="164" t="s">
        <v>461</v>
      </c>
    </row>
    <row r="225" spans="1:3" x14ac:dyDescent="0.2">
      <c r="A225" s="165">
        <v>211</v>
      </c>
      <c r="B225" s="161" t="s">
        <v>266</v>
      </c>
      <c r="C225" s="164" t="s">
        <v>461</v>
      </c>
    </row>
    <row r="226" spans="1:3" x14ac:dyDescent="0.2">
      <c r="A226" s="165">
        <v>212</v>
      </c>
      <c r="B226" s="161" t="s">
        <v>266</v>
      </c>
      <c r="C226" s="164" t="s">
        <v>461</v>
      </c>
    </row>
    <row r="227" spans="1:3" x14ac:dyDescent="0.2">
      <c r="A227" s="165">
        <v>213</v>
      </c>
      <c r="B227" s="161" t="s">
        <v>266</v>
      </c>
      <c r="C227" s="164" t="s">
        <v>461</v>
      </c>
    </row>
    <row r="228" spans="1:3" x14ac:dyDescent="0.2">
      <c r="A228" s="165">
        <v>214</v>
      </c>
      <c r="B228" s="161" t="s">
        <v>266</v>
      </c>
      <c r="C228" s="164" t="s">
        <v>461</v>
      </c>
    </row>
    <row r="229" spans="1:3" x14ac:dyDescent="0.2">
      <c r="A229" s="165">
        <v>215</v>
      </c>
      <c r="B229" s="161" t="s">
        <v>266</v>
      </c>
      <c r="C229" s="164" t="s">
        <v>461</v>
      </c>
    </row>
    <row r="230" spans="1:3" x14ac:dyDescent="0.2">
      <c r="A230" s="165">
        <v>216</v>
      </c>
      <c r="B230" s="161" t="s">
        <v>266</v>
      </c>
      <c r="C230" s="164" t="s">
        <v>461</v>
      </c>
    </row>
    <row r="231" spans="1:3" x14ac:dyDescent="0.2">
      <c r="A231" s="165">
        <v>217</v>
      </c>
      <c r="B231" s="161" t="s">
        <v>266</v>
      </c>
      <c r="C231" s="164" t="s">
        <v>461</v>
      </c>
    </row>
    <row r="232" spans="1:3" x14ac:dyDescent="0.2">
      <c r="A232" s="165">
        <v>218</v>
      </c>
      <c r="B232" s="161" t="s">
        <v>266</v>
      </c>
      <c r="C232" s="164" t="s">
        <v>461</v>
      </c>
    </row>
    <row r="233" spans="1:3" x14ac:dyDescent="0.2">
      <c r="A233" s="165">
        <v>219</v>
      </c>
      <c r="B233" s="161" t="s">
        <v>266</v>
      </c>
      <c r="C233" s="164" t="s">
        <v>461</v>
      </c>
    </row>
    <row r="234" spans="1:3" x14ac:dyDescent="0.2">
      <c r="A234" s="165">
        <v>220</v>
      </c>
      <c r="B234" s="161" t="s">
        <v>266</v>
      </c>
      <c r="C234" s="164" t="s">
        <v>461</v>
      </c>
    </row>
    <row r="235" spans="1:3" x14ac:dyDescent="0.2">
      <c r="A235" s="165">
        <v>221</v>
      </c>
      <c r="B235" s="161" t="s">
        <v>266</v>
      </c>
      <c r="C235" s="164" t="s">
        <v>461</v>
      </c>
    </row>
    <row r="236" spans="1:3" x14ac:dyDescent="0.2">
      <c r="A236" s="165">
        <v>222</v>
      </c>
      <c r="B236" s="161" t="s">
        <v>266</v>
      </c>
      <c r="C236" s="164" t="s">
        <v>461</v>
      </c>
    </row>
    <row r="237" spans="1:3" x14ac:dyDescent="0.2">
      <c r="A237" s="165">
        <v>223</v>
      </c>
      <c r="B237" s="161" t="s">
        <v>266</v>
      </c>
      <c r="C237" s="164" t="s">
        <v>461</v>
      </c>
    </row>
    <row r="238" spans="1:3" x14ac:dyDescent="0.2">
      <c r="A238" s="165">
        <v>224</v>
      </c>
      <c r="B238" s="161" t="s">
        <v>266</v>
      </c>
      <c r="C238" s="164" t="s">
        <v>461</v>
      </c>
    </row>
    <row r="239" spans="1:3" x14ac:dyDescent="0.2">
      <c r="A239" s="165">
        <v>225</v>
      </c>
      <c r="B239" s="161" t="s">
        <v>266</v>
      </c>
      <c r="C239" s="164" t="s">
        <v>461</v>
      </c>
    </row>
    <row r="240" spans="1:3" x14ac:dyDescent="0.2">
      <c r="A240" s="165">
        <v>226</v>
      </c>
      <c r="B240" s="161" t="s">
        <v>266</v>
      </c>
      <c r="C240" s="164" t="s">
        <v>461</v>
      </c>
    </row>
    <row r="241" spans="1:3" x14ac:dyDescent="0.2">
      <c r="A241" s="165">
        <v>227</v>
      </c>
      <c r="B241" s="161" t="s">
        <v>266</v>
      </c>
      <c r="C241" s="164" t="s">
        <v>461</v>
      </c>
    </row>
    <row r="242" spans="1:3" x14ac:dyDescent="0.2">
      <c r="A242" s="165">
        <v>228</v>
      </c>
      <c r="B242" s="161" t="s">
        <v>276</v>
      </c>
      <c r="C242" s="164" t="s">
        <v>462</v>
      </c>
    </row>
    <row r="243" spans="1:3" x14ac:dyDescent="0.2">
      <c r="A243" s="165">
        <v>229</v>
      </c>
      <c r="B243" s="161" t="s">
        <v>276</v>
      </c>
      <c r="C243" s="164" t="s">
        <v>462</v>
      </c>
    </row>
    <row r="244" spans="1:3" x14ac:dyDescent="0.2">
      <c r="A244" s="165">
        <v>230</v>
      </c>
      <c r="B244" s="161" t="s">
        <v>266</v>
      </c>
      <c r="C244" s="164" t="s">
        <v>462</v>
      </c>
    </row>
    <row r="245" spans="1:3" x14ac:dyDescent="0.2">
      <c r="A245" s="165">
        <v>231</v>
      </c>
      <c r="B245" s="161" t="s">
        <v>254</v>
      </c>
      <c r="C245" s="164" t="s">
        <v>461</v>
      </c>
    </row>
    <row r="246" spans="1:3" x14ac:dyDescent="0.2">
      <c r="A246" s="165">
        <v>233</v>
      </c>
      <c r="B246" s="161" t="s">
        <v>254</v>
      </c>
      <c r="C246" s="164" t="s">
        <v>461</v>
      </c>
    </row>
    <row r="247" spans="1:3" x14ac:dyDescent="0.2">
      <c r="A247" s="165">
        <v>234</v>
      </c>
      <c r="B247" s="161" t="s">
        <v>254</v>
      </c>
      <c r="C247" s="164" t="s">
        <v>461</v>
      </c>
    </row>
    <row r="248" spans="1:3" x14ac:dyDescent="0.2">
      <c r="A248" s="165">
        <v>235</v>
      </c>
      <c r="B248" s="161" t="s">
        <v>254</v>
      </c>
      <c r="C248" s="164" t="s">
        <v>461</v>
      </c>
    </row>
    <row r="249" spans="1:3" x14ac:dyDescent="0.2">
      <c r="A249" s="165">
        <v>236</v>
      </c>
      <c r="B249" s="161" t="s">
        <v>254</v>
      </c>
      <c r="C249" s="164" t="s">
        <v>461</v>
      </c>
    </row>
    <row r="250" spans="1:3" x14ac:dyDescent="0.2">
      <c r="A250" s="165">
        <v>237</v>
      </c>
      <c r="B250" s="161" t="s">
        <v>254</v>
      </c>
      <c r="C250" s="164" t="s">
        <v>461</v>
      </c>
    </row>
    <row r="251" spans="1:3" x14ac:dyDescent="0.2">
      <c r="A251" s="165">
        <v>238</v>
      </c>
      <c r="B251" s="161" t="s">
        <v>266</v>
      </c>
      <c r="C251" s="164" t="s">
        <v>461</v>
      </c>
    </row>
    <row r="252" spans="1:3" x14ac:dyDescent="0.2">
      <c r="A252" s="165">
        <v>241</v>
      </c>
      <c r="B252" s="161" t="s">
        <v>277</v>
      </c>
      <c r="C252" s="164" t="s">
        <v>461</v>
      </c>
    </row>
    <row r="253" spans="1:3" x14ac:dyDescent="0.2">
      <c r="A253" s="165">
        <v>242</v>
      </c>
      <c r="B253" s="161" t="s">
        <v>278</v>
      </c>
      <c r="C253" s="164" t="s">
        <v>461</v>
      </c>
    </row>
    <row r="254" spans="1:3" x14ac:dyDescent="0.2">
      <c r="A254" s="165">
        <v>243</v>
      </c>
      <c r="B254" s="161" t="s">
        <v>242</v>
      </c>
      <c r="C254" s="164" t="s">
        <v>461</v>
      </c>
    </row>
    <row r="255" spans="1:3" x14ac:dyDescent="0.2">
      <c r="A255" s="165">
        <v>244</v>
      </c>
      <c r="B255" s="161" t="s">
        <v>266</v>
      </c>
      <c r="C255" s="164" t="s">
        <v>461</v>
      </c>
    </row>
    <row r="256" spans="1:3" x14ac:dyDescent="0.2">
      <c r="A256" s="165">
        <v>245</v>
      </c>
      <c r="B256" s="161" t="s">
        <v>278</v>
      </c>
      <c r="C256" s="164" t="s">
        <v>461</v>
      </c>
    </row>
    <row r="257" spans="1:3" x14ac:dyDescent="0.2">
      <c r="A257" s="165">
        <v>246</v>
      </c>
      <c r="B257" s="161" t="s">
        <v>279</v>
      </c>
      <c r="C257" s="164" t="s">
        <v>461</v>
      </c>
    </row>
    <row r="258" spans="1:3" x14ac:dyDescent="0.2">
      <c r="A258" s="165">
        <v>247</v>
      </c>
      <c r="B258" s="161" t="s">
        <v>278</v>
      </c>
      <c r="C258" s="164" t="s">
        <v>461</v>
      </c>
    </row>
    <row r="259" spans="1:3" x14ac:dyDescent="0.2">
      <c r="A259" s="165">
        <v>248</v>
      </c>
      <c r="B259" s="161" t="s">
        <v>266</v>
      </c>
      <c r="C259" s="164" t="s">
        <v>461</v>
      </c>
    </row>
    <row r="260" spans="1:3" x14ac:dyDescent="0.2">
      <c r="A260" s="165">
        <v>249</v>
      </c>
      <c r="B260" s="161" t="s">
        <v>278</v>
      </c>
      <c r="C260" s="164" t="s">
        <v>461</v>
      </c>
    </row>
    <row r="261" spans="1:3" x14ac:dyDescent="0.2">
      <c r="A261" s="165">
        <v>250</v>
      </c>
      <c r="B261" s="161" t="s">
        <v>280</v>
      </c>
      <c r="C261" s="164" t="s">
        <v>462</v>
      </c>
    </row>
    <row r="262" spans="1:3" x14ac:dyDescent="0.2">
      <c r="A262" s="165">
        <v>251</v>
      </c>
      <c r="B262" s="161" t="s">
        <v>280</v>
      </c>
      <c r="C262" s="164" t="s">
        <v>462</v>
      </c>
    </row>
    <row r="263" spans="1:3" x14ac:dyDescent="0.2">
      <c r="A263" s="165">
        <v>252</v>
      </c>
      <c r="B263" s="161" t="s">
        <v>280</v>
      </c>
      <c r="C263" s="164" t="s">
        <v>462</v>
      </c>
    </row>
    <row r="264" spans="1:3" x14ac:dyDescent="0.2">
      <c r="A264" s="165">
        <v>253</v>
      </c>
      <c r="B264" s="161" t="s">
        <v>280</v>
      </c>
      <c r="C264" s="164" t="s">
        <v>462</v>
      </c>
    </row>
    <row r="265" spans="1:3" x14ac:dyDescent="0.2">
      <c r="A265" s="165">
        <v>254</v>
      </c>
      <c r="B265" s="161" t="s">
        <v>281</v>
      </c>
      <c r="C265" s="164" t="s">
        <v>461</v>
      </c>
    </row>
    <row r="266" spans="1:3" x14ac:dyDescent="0.2">
      <c r="A266" s="165">
        <v>255</v>
      </c>
      <c r="B266" s="161" t="s">
        <v>282</v>
      </c>
      <c r="C266" s="164" t="s">
        <v>461</v>
      </c>
    </row>
    <row r="267" spans="1:3" x14ac:dyDescent="0.2">
      <c r="A267" s="165">
        <v>257</v>
      </c>
      <c r="B267" s="161" t="s">
        <v>283</v>
      </c>
      <c r="C267" s="164" t="s">
        <v>461</v>
      </c>
    </row>
    <row r="268" spans="1:3" x14ac:dyDescent="0.2">
      <c r="A268" s="165">
        <v>258</v>
      </c>
      <c r="B268" s="161" t="s">
        <v>284</v>
      </c>
      <c r="C268" s="164" t="s">
        <v>461</v>
      </c>
    </row>
    <row r="269" spans="1:3" x14ac:dyDescent="0.2">
      <c r="A269" s="165">
        <v>259</v>
      </c>
      <c r="B269" s="161" t="s">
        <v>285</v>
      </c>
      <c r="C269" s="164" t="s">
        <v>461</v>
      </c>
    </row>
    <row r="270" spans="1:3" x14ac:dyDescent="0.2">
      <c r="A270" s="165">
        <v>260</v>
      </c>
      <c r="B270" s="161" t="s">
        <v>284</v>
      </c>
      <c r="C270" s="164" t="s">
        <v>462</v>
      </c>
    </row>
    <row r="271" spans="1:3" x14ac:dyDescent="0.2">
      <c r="A271" s="165">
        <v>261</v>
      </c>
      <c r="B271" s="161" t="s">
        <v>284</v>
      </c>
      <c r="C271" s="164" t="s">
        <v>461</v>
      </c>
    </row>
    <row r="272" spans="1:3" x14ac:dyDescent="0.2">
      <c r="A272" s="165">
        <v>262</v>
      </c>
      <c r="B272" s="161" t="s">
        <v>284</v>
      </c>
      <c r="C272" s="164" t="s">
        <v>461</v>
      </c>
    </row>
    <row r="273" spans="1:3" x14ac:dyDescent="0.2">
      <c r="A273" s="165">
        <v>263</v>
      </c>
      <c r="B273" s="161" t="s">
        <v>284</v>
      </c>
      <c r="C273" s="164" t="s">
        <v>461</v>
      </c>
    </row>
    <row r="274" spans="1:3" x14ac:dyDescent="0.2">
      <c r="A274" s="165">
        <v>264</v>
      </c>
      <c r="B274" s="161" t="s">
        <v>284</v>
      </c>
      <c r="C274" s="164" t="s">
        <v>461</v>
      </c>
    </row>
    <row r="275" spans="1:3" x14ac:dyDescent="0.2">
      <c r="A275" s="165">
        <v>265</v>
      </c>
      <c r="B275" s="161" t="s">
        <v>286</v>
      </c>
      <c r="C275" s="164" t="s">
        <v>462</v>
      </c>
    </row>
    <row r="276" spans="1:3" x14ac:dyDescent="0.2">
      <c r="A276" s="165">
        <v>266</v>
      </c>
      <c r="B276" s="161" t="s">
        <v>286</v>
      </c>
      <c r="C276" s="164" t="s">
        <v>462</v>
      </c>
    </row>
    <row r="277" spans="1:3" x14ac:dyDescent="0.2">
      <c r="A277" s="165">
        <v>267</v>
      </c>
      <c r="B277" s="161" t="s">
        <v>286</v>
      </c>
      <c r="C277" s="164" t="s">
        <v>462</v>
      </c>
    </row>
    <row r="278" spans="1:3" x14ac:dyDescent="0.2">
      <c r="A278" s="165">
        <v>268</v>
      </c>
      <c r="B278" s="161" t="s">
        <v>286</v>
      </c>
      <c r="C278" s="164" t="s">
        <v>462</v>
      </c>
    </row>
    <row r="279" spans="1:3" x14ac:dyDescent="0.2">
      <c r="A279" s="165">
        <v>269</v>
      </c>
      <c r="B279" s="161" t="s">
        <v>286</v>
      </c>
      <c r="C279" s="164" t="s">
        <v>462</v>
      </c>
    </row>
    <row r="280" spans="1:3" x14ac:dyDescent="0.2">
      <c r="A280" s="165">
        <v>270</v>
      </c>
      <c r="B280" s="161" t="s">
        <v>286</v>
      </c>
      <c r="C280" s="164" t="s">
        <v>462</v>
      </c>
    </row>
    <row r="281" spans="1:3" x14ac:dyDescent="0.2">
      <c r="A281" s="165">
        <v>271</v>
      </c>
      <c r="B281" s="161" t="s">
        <v>286</v>
      </c>
      <c r="C281" s="164" t="s">
        <v>462</v>
      </c>
    </row>
    <row r="282" spans="1:3" x14ac:dyDescent="0.2">
      <c r="A282" s="165">
        <v>272</v>
      </c>
      <c r="B282" s="161" t="s">
        <v>286</v>
      </c>
      <c r="C282" s="164" t="s">
        <v>462</v>
      </c>
    </row>
    <row r="283" spans="1:3" x14ac:dyDescent="0.2">
      <c r="A283" s="165">
        <v>273</v>
      </c>
      <c r="B283" s="161" t="s">
        <v>286</v>
      </c>
      <c r="C283" s="164" t="s">
        <v>462</v>
      </c>
    </row>
    <row r="284" spans="1:3" x14ac:dyDescent="0.2">
      <c r="A284" s="165">
        <v>274</v>
      </c>
      <c r="B284" s="161" t="s">
        <v>286</v>
      </c>
      <c r="C284" s="164" t="s">
        <v>462</v>
      </c>
    </row>
    <row r="285" spans="1:3" x14ac:dyDescent="0.2">
      <c r="A285" s="165">
        <v>276</v>
      </c>
      <c r="B285" s="161" t="s">
        <v>286</v>
      </c>
      <c r="C285" s="164" t="s">
        <v>462</v>
      </c>
    </row>
    <row r="286" spans="1:3" x14ac:dyDescent="0.2">
      <c r="A286" s="165">
        <v>277</v>
      </c>
      <c r="B286" s="161" t="s">
        <v>287</v>
      </c>
      <c r="C286" s="164" t="s">
        <v>462</v>
      </c>
    </row>
    <row r="287" spans="1:3" x14ac:dyDescent="0.2">
      <c r="A287" s="165">
        <v>278</v>
      </c>
      <c r="B287" s="161" t="s">
        <v>288</v>
      </c>
      <c r="C287" s="164" t="s">
        <v>462</v>
      </c>
    </row>
    <row r="288" spans="1:3" x14ac:dyDescent="0.2">
      <c r="A288" s="165">
        <v>279</v>
      </c>
      <c r="B288" s="161" t="s">
        <v>289</v>
      </c>
      <c r="C288" s="164" t="s">
        <v>462</v>
      </c>
    </row>
    <row r="289" spans="1:3" x14ac:dyDescent="0.2">
      <c r="A289" s="165">
        <v>280</v>
      </c>
      <c r="B289" s="161" t="s">
        <v>290</v>
      </c>
      <c r="C289" s="164" t="s">
        <v>462</v>
      </c>
    </row>
    <row r="290" spans="1:3" x14ac:dyDescent="0.2">
      <c r="A290" s="165">
        <v>281</v>
      </c>
      <c r="B290" s="161" t="s">
        <v>291</v>
      </c>
      <c r="C290" s="164" t="s">
        <v>461</v>
      </c>
    </row>
    <row r="291" spans="1:3" x14ac:dyDescent="0.2">
      <c r="A291" s="165">
        <v>283</v>
      </c>
      <c r="B291" s="161" t="s">
        <v>292</v>
      </c>
      <c r="C291" s="164" t="s">
        <v>461</v>
      </c>
    </row>
    <row r="292" spans="1:3" x14ac:dyDescent="0.2">
      <c r="A292" s="165">
        <v>284</v>
      </c>
      <c r="B292" s="161" t="s">
        <v>234</v>
      </c>
      <c r="C292" s="164" t="s">
        <v>462</v>
      </c>
    </row>
    <row r="293" spans="1:3" x14ac:dyDescent="0.2">
      <c r="A293" s="165">
        <v>285</v>
      </c>
      <c r="B293" s="161" t="s">
        <v>234</v>
      </c>
      <c r="C293" s="164" t="s">
        <v>462</v>
      </c>
    </row>
    <row r="294" spans="1:3" x14ac:dyDescent="0.2">
      <c r="A294" s="165">
        <v>286</v>
      </c>
      <c r="B294" s="161" t="s">
        <v>293</v>
      </c>
      <c r="C294" s="164" t="s">
        <v>462</v>
      </c>
    </row>
    <row r="295" spans="1:3" x14ac:dyDescent="0.2">
      <c r="A295" s="165">
        <v>287</v>
      </c>
      <c r="B295" s="161" t="s">
        <v>294</v>
      </c>
      <c r="C295" s="164" t="s">
        <v>462</v>
      </c>
    </row>
    <row r="296" spans="1:3" x14ac:dyDescent="0.2">
      <c r="A296" s="165">
        <v>288</v>
      </c>
      <c r="B296" s="161" t="s">
        <v>295</v>
      </c>
      <c r="C296" s="164" t="s">
        <v>462</v>
      </c>
    </row>
    <row r="297" spans="1:3" x14ac:dyDescent="0.2">
      <c r="A297" s="165">
        <v>289</v>
      </c>
      <c r="B297" s="161" t="s">
        <v>295</v>
      </c>
      <c r="C297" s="164" t="s">
        <v>462</v>
      </c>
    </row>
    <row r="298" spans="1:3" x14ac:dyDescent="0.2">
      <c r="A298" s="165">
        <v>290</v>
      </c>
      <c r="B298" s="161" t="s">
        <v>295</v>
      </c>
      <c r="C298" s="164" t="s">
        <v>462</v>
      </c>
    </row>
    <row r="299" spans="1:3" x14ac:dyDescent="0.2">
      <c r="A299" s="165">
        <v>291</v>
      </c>
      <c r="B299" s="161" t="s">
        <v>295</v>
      </c>
      <c r="C299" s="164" t="s">
        <v>462</v>
      </c>
    </row>
    <row r="300" spans="1:3" x14ac:dyDescent="0.2">
      <c r="A300" s="165">
        <v>292</v>
      </c>
      <c r="B300" s="161" t="s">
        <v>295</v>
      </c>
      <c r="C300" s="164" t="s">
        <v>462</v>
      </c>
    </row>
    <row r="301" spans="1:3" x14ac:dyDescent="0.2">
      <c r="A301" s="165">
        <v>297</v>
      </c>
      <c r="B301" s="161" t="s">
        <v>295</v>
      </c>
      <c r="C301" s="164" t="s">
        <v>462</v>
      </c>
    </row>
    <row r="302" spans="1:3" x14ac:dyDescent="0.2">
      <c r="A302" s="165">
        <v>298</v>
      </c>
      <c r="B302" s="161" t="s">
        <v>295</v>
      </c>
      <c r="C302" s="164" t="s">
        <v>462</v>
      </c>
    </row>
    <row r="303" spans="1:3" x14ac:dyDescent="0.2">
      <c r="A303" s="165">
        <v>299</v>
      </c>
      <c r="B303" s="161" t="s">
        <v>295</v>
      </c>
      <c r="C303" s="164" t="s">
        <v>462</v>
      </c>
    </row>
    <row r="304" spans="1:3" x14ac:dyDescent="0.2">
      <c r="A304" s="165">
        <v>300</v>
      </c>
      <c r="B304" s="161" t="s">
        <v>296</v>
      </c>
      <c r="C304" s="164" t="s">
        <v>461</v>
      </c>
    </row>
    <row r="305" spans="1:3" x14ac:dyDescent="0.2">
      <c r="A305" s="165">
        <v>301</v>
      </c>
      <c r="B305" s="161" t="s">
        <v>297</v>
      </c>
      <c r="C305" s="164" t="s">
        <v>461</v>
      </c>
    </row>
    <row r="306" spans="1:3" x14ac:dyDescent="0.2">
      <c r="A306" s="165">
        <v>302</v>
      </c>
      <c r="B306" s="161" t="s">
        <v>298</v>
      </c>
      <c r="C306" s="164" t="s">
        <v>461</v>
      </c>
    </row>
    <row r="307" spans="1:3" x14ac:dyDescent="0.2">
      <c r="A307" s="165">
        <v>303</v>
      </c>
      <c r="B307" s="161" t="s">
        <v>295</v>
      </c>
      <c r="C307" s="164" t="s">
        <v>462</v>
      </c>
    </row>
    <row r="308" spans="1:3" x14ac:dyDescent="0.2">
      <c r="A308" s="165">
        <v>304</v>
      </c>
      <c r="B308" s="161" t="s">
        <v>295</v>
      </c>
      <c r="C308" s="164" t="s">
        <v>462</v>
      </c>
    </row>
    <row r="309" spans="1:3" x14ac:dyDescent="0.2">
      <c r="A309" s="165">
        <v>305</v>
      </c>
      <c r="B309" s="161" t="s">
        <v>299</v>
      </c>
      <c r="C309" s="164" t="s">
        <v>461</v>
      </c>
    </row>
    <row r="310" spans="1:3" x14ac:dyDescent="0.2">
      <c r="A310" s="165">
        <v>306</v>
      </c>
      <c r="B310" s="161" t="s">
        <v>299</v>
      </c>
      <c r="C310" s="164" t="s">
        <v>461</v>
      </c>
    </row>
    <row r="311" spans="1:3" x14ac:dyDescent="0.2">
      <c r="A311" s="165">
        <v>307</v>
      </c>
      <c r="B311" s="161" t="s">
        <v>299</v>
      </c>
      <c r="C311" s="164" t="s">
        <v>461</v>
      </c>
    </row>
    <row r="312" spans="1:3" x14ac:dyDescent="0.2">
      <c r="A312" s="165">
        <v>308</v>
      </c>
      <c r="B312" s="161" t="s">
        <v>299</v>
      </c>
      <c r="C312" s="164" t="s">
        <v>461</v>
      </c>
    </row>
    <row r="313" spans="1:3" x14ac:dyDescent="0.2">
      <c r="A313" s="165">
        <v>309</v>
      </c>
      <c r="B313" s="161" t="s">
        <v>300</v>
      </c>
      <c r="C313" s="164" t="s">
        <v>461</v>
      </c>
    </row>
    <row r="314" spans="1:3" x14ac:dyDescent="0.2">
      <c r="A314" s="165">
        <v>310</v>
      </c>
      <c r="B314" s="161" t="s">
        <v>301</v>
      </c>
      <c r="C314" s="164" t="s">
        <v>461</v>
      </c>
    </row>
    <row r="315" spans="1:3" x14ac:dyDescent="0.2">
      <c r="A315" s="165">
        <v>312</v>
      </c>
      <c r="B315" s="161" t="s">
        <v>302</v>
      </c>
      <c r="C315" s="164" t="s">
        <v>461</v>
      </c>
    </row>
    <row r="316" spans="1:3" x14ac:dyDescent="0.2">
      <c r="A316" s="165">
        <v>313</v>
      </c>
      <c r="B316" s="161" t="s">
        <v>303</v>
      </c>
      <c r="C316" s="164" t="s">
        <v>462</v>
      </c>
    </row>
    <row r="317" spans="1:3" x14ac:dyDescent="0.2">
      <c r="A317" s="165">
        <v>314</v>
      </c>
      <c r="B317" s="161" t="s">
        <v>304</v>
      </c>
      <c r="C317" s="164" t="s">
        <v>462</v>
      </c>
    </row>
    <row r="318" spans="1:3" x14ac:dyDescent="0.2">
      <c r="A318" s="165">
        <v>315</v>
      </c>
      <c r="B318" s="161" t="s">
        <v>305</v>
      </c>
      <c r="C318" s="164" t="s">
        <v>462</v>
      </c>
    </row>
    <row r="319" spans="1:3" x14ac:dyDescent="0.2">
      <c r="A319" s="165">
        <v>316</v>
      </c>
      <c r="B319" s="161" t="s">
        <v>306</v>
      </c>
      <c r="C319" s="164" t="s">
        <v>461</v>
      </c>
    </row>
    <row r="320" spans="1:3" x14ac:dyDescent="0.2">
      <c r="A320" s="165">
        <v>317</v>
      </c>
      <c r="B320" s="161" t="s">
        <v>306</v>
      </c>
      <c r="C320" s="164" t="s">
        <v>461</v>
      </c>
    </row>
    <row r="321" spans="1:3" x14ac:dyDescent="0.2">
      <c r="A321" s="165">
        <v>318</v>
      </c>
      <c r="B321" s="161" t="s">
        <v>306</v>
      </c>
      <c r="C321" s="164" t="s">
        <v>461</v>
      </c>
    </row>
    <row r="322" spans="1:3" x14ac:dyDescent="0.2">
      <c r="A322" s="165">
        <v>319</v>
      </c>
      <c r="B322" s="161" t="s">
        <v>307</v>
      </c>
      <c r="C322" s="164" t="s">
        <v>461</v>
      </c>
    </row>
    <row r="323" spans="1:3" x14ac:dyDescent="0.2">
      <c r="A323" s="165">
        <v>320</v>
      </c>
      <c r="B323" s="161" t="s">
        <v>306</v>
      </c>
      <c r="C323" s="164" t="s">
        <v>461</v>
      </c>
    </row>
    <row r="324" spans="1:3" x14ac:dyDescent="0.2">
      <c r="A324" s="165">
        <v>321</v>
      </c>
      <c r="B324" s="161" t="s">
        <v>306</v>
      </c>
      <c r="C324" s="164" t="s">
        <v>461</v>
      </c>
    </row>
    <row r="325" spans="1:3" x14ac:dyDescent="0.2">
      <c r="A325" s="165">
        <v>322</v>
      </c>
      <c r="B325" s="161" t="s">
        <v>306</v>
      </c>
      <c r="C325" s="164" t="s">
        <v>461</v>
      </c>
    </row>
    <row r="326" spans="1:3" x14ac:dyDescent="0.2">
      <c r="A326" s="165">
        <v>323</v>
      </c>
      <c r="B326" s="161" t="s">
        <v>306</v>
      </c>
      <c r="C326" s="164" t="s">
        <v>461</v>
      </c>
    </row>
    <row r="327" spans="1:3" x14ac:dyDescent="0.2">
      <c r="A327" s="165">
        <v>324</v>
      </c>
      <c r="B327" s="161" t="s">
        <v>308</v>
      </c>
      <c r="C327" s="164" t="s">
        <v>461</v>
      </c>
    </row>
    <row r="328" spans="1:3" x14ac:dyDescent="0.2">
      <c r="A328" s="165">
        <v>325</v>
      </c>
      <c r="B328" s="161" t="s">
        <v>309</v>
      </c>
      <c r="C328" s="164" t="s">
        <v>461</v>
      </c>
    </row>
    <row r="329" spans="1:3" x14ac:dyDescent="0.2">
      <c r="A329" s="165">
        <v>326</v>
      </c>
      <c r="B329" s="161" t="s">
        <v>309</v>
      </c>
      <c r="C329" s="164" t="s">
        <v>461</v>
      </c>
    </row>
    <row r="330" spans="1:3" x14ac:dyDescent="0.2">
      <c r="A330" s="165">
        <v>327</v>
      </c>
      <c r="B330" s="161" t="s">
        <v>309</v>
      </c>
      <c r="C330" s="164" t="s">
        <v>461</v>
      </c>
    </row>
    <row r="331" spans="1:3" x14ac:dyDescent="0.2">
      <c r="A331" s="165">
        <v>328</v>
      </c>
      <c r="B331" s="161" t="s">
        <v>309</v>
      </c>
      <c r="C331" s="164" t="s">
        <v>461</v>
      </c>
    </row>
    <row r="332" spans="1:3" x14ac:dyDescent="0.2">
      <c r="A332" s="165">
        <v>329</v>
      </c>
      <c r="B332" s="161" t="s">
        <v>309</v>
      </c>
      <c r="C332" s="164" t="s">
        <v>461</v>
      </c>
    </row>
    <row r="333" spans="1:3" x14ac:dyDescent="0.2">
      <c r="A333" s="165">
        <v>330</v>
      </c>
      <c r="B333" s="161" t="s">
        <v>309</v>
      </c>
      <c r="C333" s="164" t="s">
        <v>461</v>
      </c>
    </row>
    <row r="334" spans="1:3" x14ac:dyDescent="0.2">
      <c r="A334" s="165">
        <v>331</v>
      </c>
      <c r="B334" s="161" t="s">
        <v>309</v>
      </c>
      <c r="C334" s="164" t="s">
        <v>461</v>
      </c>
    </row>
    <row r="335" spans="1:3" x14ac:dyDescent="0.2">
      <c r="A335" s="165">
        <v>332</v>
      </c>
      <c r="B335" s="161" t="s">
        <v>309</v>
      </c>
      <c r="C335" s="164" t="s">
        <v>462</v>
      </c>
    </row>
    <row r="336" spans="1:3" x14ac:dyDescent="0.2">
      <c r="A336" s="165">
        <v>334</v>
      </c>
      <c r="B336" s="161" t="s">
        <v>310</v>
      </c>
      <c r="C336" s="164" t="s">
        <v>461</v>
      </c>
    </row>
    <row r="337" spans="1:3" x14ac:dyDescent="0.2">
      <c r="A337" s="165">
        <v>335</v>
      </c>
      <c r="B337" s="161" t="s">
        <v>311</v>
      </c>
      <c r="C337" s="164" t="s">
        <v>461</v>
      </c>
    </row>
    <row r="338" spans="1:3" x14ac:dyDescent="0.2">
      <c r="A338" s="165">
        <v>336</v>
      </c>
      <c r="B338" s="161" t="s">
        <v>312</v>
      </c>
      <c r="C338" s="164" t="s">
        <v>462</v>
      </c>
    </row>
    <row r="339" spans="1:3" x14ac:dyDescent="0.2">
      <c r="A339" s="165">
        <v>337</v>
      </c>
      <c r="B339" s="161" t="s">
        <v>312</v>
      </c>
      <c r="C339" s="164" t="s">
        <v>462</v>
      </c>
    </row>
    <row r="340" spans="1:3" x14ac:dyDescent="0.2">
      <c r="A340" s="165">
        <v>338</v>
      </c>
      <c r="B340" s="161" t="s">
        <v>313</v>
      </c>
      <c r="C340" s="164" t="s">
        <v>461</v>
      </c>
    </row>
    <row r="341" spans="1:3" x14ac:dyDescent="0.2">
      <c r="A341" s="165">
        <v>339</v>
      </c>
      <c r="B341" s="161" t="s">
        <v>314</v>
      </c>
      <c r="C341" s="164" t="s">
        <v>462</v>
      </c>
    </row>
    <row r="342" spans="1:3" x14ac:dyDescent="0.2">
      <c r="A342" s="165">
        <v>340</v>
      </c>
      <c r="B342" s="161" t="s">
        <v>314</v>
      </c>
      <c r="C342" s="164" t="s">
        <v>462</v>
      </c>
    </row>
    <row r="343" spans="1:3" x14ac:dyDescent="0.2">
      <c r="A343" s="165">
        <v>341</v>
      </c>
      <c r="B343" s="161" t="s">
        <v>314</v>
      </c>
      <c r="C343" s="164" t="s">
        <v>462</v>
      </c>
    </row>
    <row r="344" spans="1:3" x14ac:dyDescent="0.2">
      <c r="A344" s="165">
        <v>342</v>
      </c>
      <c r="B344" s="161" t="s">
        <v>315</v>
      </c>
      <c r="C344" s="164" t="s">
        <v>461</v>
      </c>
    </row>
    <row r="345" spans="1:3" x14ac:dyDescent="0.2">
      <c r="A345" s="165">
        <v>343</v>
      </c>
      <c r="B345" s="161" t="s">
        <v>316</v>
      </c>
      <c r="C345" s="164" t="s">
        <v>461</v>
      </c>
    </row>
    <row r="346" spans="1:3" x14ac:dyDescent="0.2">
      <c r="A346" s="165">
        <v>344</v>
      </c>
      <c r="B346" s="161" t="s">
        <v>317</v>
      </c>
      <c r="C346" s="164" t="s">
        <v>461</v>
      </c>
    </row>
    <row r="347" spans="1:3" x14ac:dyDescent="0.2">
      <c r="A347" s="165">
        <v>344</v>
      </c>
      <c r="B347" s="161" t="s">
        <v>317</v>
      </c>
      <c r="C347" s="164" t="s">
        <v>462</v>
      </c>
    </row>
    <row r="348" spans="1:3" x14ac:dyDescent="0.2">
      <c r="A348" s="165">
        <v>345</v>
      </c>
      <c r="B348" s="161" t="s">
        <v>318</v>
      </c>
      <c r="C348" s="164" t="s">
        <v>461</v>
      </c>
    </row>
    <row r="349" spans="1:3" x14ac:dyDescent="0.2">
      <c r="A349" s="165">
        <v>346</v>
      </c>
      <c r="B349" s="161" t="s">
        <v>319</v>
      </c>
      <c r="C349" s="164" t="s">
        <v>462</v>
      </c>
    </row>
    <row r="350" spans="1:3" x14ac:dyDescent="0.2">
      <c r="A350" s="165">
        <v>347</v>
      </c>
      <c r="B350" s="161" t="s">
        <v>320</v>
      </c>
      <c r="C350" s="164" t="s">
        <v>462</v>
      </c>
    </row>
    <row r="351" spans="1:3" x14ac:dyDescent="0.2">
      <c r="A351" s="165">
        <v>348</v>
      </c>
      <c r="B351" s="161" t="s">
        <v>320</v>
      </c>
      <c r="C351" s="164" t="s">
        <v>462</v>
      </c>
    </row>
    <row r="352" spans="1:3" x14ac:dyDescent="0.2">
      <c r="A352" s="165">
        <v>349</v>
      </c>
      <c r="B352" s="161" t="s">
        <v>266</v>
      </c>
      <c r="C352" s="164" t="s">
        <v>461</v>
      </c>
    </row>
    <row r="353" spans="1:3" x14ac:dyDescent="0.2">
      <c r="A353" s="165">
        <v>350</v>
      </c>
      <c r="B353" s="161" t="s">
        <v>321</v>
      </c>
      <c r="C353" s="164" t="s">
        <v>462</v>
      </c>
    </row>
    <row r="354" spans="1:3" x14ac:dyDescent="0.2">
      <c r="A354" s="165">
        <v>351</v>
      </c>
      <c r="B354" s="161" t="s">
        <v>322</v>
      </c>
      <c r="C354" s="164" t="s">
        <v>461</v>
      </c>
    </row>
    <row r="355" spans="1:3" x14ac:dyDescent="0.2">
      <c r="A355" s="165">
        <v>352</v>
      </c>
      <c r="B355" s="161" t="s">
        <v>323</v>
      </c>
      <c r="C355" s="164" t="s">
        <v>461</v>
      </c>
    </row>
    <row r="356" spans="1:3" x14ac:dyDescent="0.2">
      <c r="A356" s="165">
        <v>353</v>
      </c>
      <c r="B356" s="161" t="s">
        <v>324</v>
      </c>
      <c r="C356" s="164" t="s">
        <v>461</v>
      </c>
    </row>
    <row r="357" spans="1:3" x14ac:dyDescent="0.2">
      <c r="A357" s="165">
        <v>354</v>
      </c>
      <c r="B357" s="161" t="s">
        <v>241</v>
      </c>
      <c r="C357" s="164" t="s">
        <v>462</v>
      </c>
    </row>
    <row r="358" spans="1:3" x14ac:dyDescent="0.2">
      <c r="A358" s="165">
        <v>355</v>
      </c>
      <c r="B358" s="161" t="s">
        <v>325</v>
      </c>
      <c r="C358" s="164" t="s">
        <v>461</v>
      </c>
    </row>
    <row r="359" spans="1:3" x14ac:dyDescent="0.2">
      <c r="A359" s="165">
        <v>357</v>
      </c>
      <c r="B359" s="161" t="s">
        <v>326</v>
      </c>
      <c r="C359" s="164" t="s">
        <v>462</v>
      </c>
    </row>
    <row r="360" spans="1:3" x14ac:dyDescent="0.2">
      <c r="A360" s="165">
        <v>358</v>
      </c>
      <c r="B360" s="161" t="s">
        <v>326</v>
      </c>
      <c r="C360" s="164" t="s">
        <v>462</v>
      </c>
    </row>
    <row r="361" spans="1:3" x14ac:dyDescent="0.2">
      <c r="A361" s="165">
        <v>359</v>
      </c>
      <c r="B361" s="161" t="s">
        <v>326</v>
      </c>
      <c r="C361" s="164" t="s">
        <v>462</v>
      </c>
    </row>
    <row r="362" spans="1:3" x14ac:dyDescent="0.2">
      <c r="A362" s="165">
        <v>360</v>
      </c>
      <c r="B362" s="161" t="s">
        <v>326</v>
      </c>
      <c r="C362" s="164" t="s">
        <v>462</v>
      </c>
    </row>
    <row r="363" spans="1:3" x14ac:dyDescent="0.2">
      <c r="A363" s="165">
        <v>361</v>
      </c>
      <c r="B363" s="161" t="s">
        <v>326</v>
      </c>
      <c r="C363" s="164" t="s">
        <v>462</v>
      </c>
    </row>
    <row r="364" spans="1:3" x14ac:dyDescent="0.2">
      <c r="A364" s="165">
        <v>362</v>
      </c>
      <c r="B364" s="161" t="s">
        <v>326</v>
      </c>
      <c r="C364" s="164" t="s">
        <v>462</v>
      </c>
    </row>
    <row r="365" spans="1:3" x14ac:dyDescent="0.2">
      <c r="A365" s="165">
        <v>363</v>
      </c>
      <c r="B365" s="161" t="s">
        <v>326</v>
      </c>
      <c r="C365" s="164" t="s">
        <v>462</v>
      </c>
    </row>
    <row r="366" spans="1:3" x14ac:dyDescent="0.2">
      <c r="A366" s="165">
        <v>364</v>
      </c>
      <c r="B366" s="161" t="s">
        <v>326</v>
      </c>
      <c r="C366" s="164" t="s">
        <v>462</v>
      </c>
    </row>
    <row r="367" spans="1:3" x14ac:dyDescent="0.2">
      <c r="A367" s="165">
        <v>365</v>
      </c>
      <c r="B367" s="161" t="s">
        <v>326</v>
      </c>
      <c r="C367" s="164" t="s">
        <v>462</v>
      </c>
    </row>
    <row r="368" spans="1:3" x14ac:dyDescent="0.2">
      <c r="A368" s="165">
        <v>366</v>
      </c>
      <c r="B368" s="161" t="s">
        <v>326</v>
      </c>
      <c r="C368" s="164" t="s">
        <v>462</v>
      </c>
    </row>
    <row r="369" spans="1:3" x14ac:dyDescent="0.2">
      <c r="A369" s="165">
        <v>367</v>
      </c>
      <c r="B369" s="161" t="s">
        <v>326</v>
      </c>
      <c r="C369" s="164" t="s">
        <v>462</v>
      </c>
    </row>
    <row r="370" spans="1:3" x14ac:dyDescent="0.2">
      <c r="A370" s="165">
        <v>368</v>
      </c>
      <c r="B370" s="161" t="s">
        <v>326</v>
      </c>
      <c r="C370" s="164" t="s">
        <v>462</v>
      </c>
    </row>
    <row r="371" spans="1:3" x14ac:dyDescent="0.2">
      <c r="A371" s="165">
        <v>369</v>
      </c>
      <c r="B371" s="161" t="s">
        <v>326</v>
      </c>
      <c r="C371" s="164" t="s">
        <v>462</v>
      </c>
    </row>
    <row r="372" spans="1:3" x14ac:dyDescent="0.2">
      <c r="A372" s="165">
        <v>370</v>
      </c>
      <c r="B372" s="161" t="s">
        <v>326</v>
      </c>
      <c r="C372" s="164" t="s">
        <v>462</v>
      </c>
    </row>
    <row r="373" spans="1:3" x14ac:dyDescent="0.2">
      <c r="A373" s="165">
        <v>371</v>
      </c>
      <c r="B373" s="161" t="s">
        <v>326</v>
      </c>
      <c r="C373" s="164" t="s">
        <v>462</v>
      </c>
    </row>
    <row r="374" spans="1:3" x14ac:dyDescent="0.2">
      <c r="A374" s="165">
        <v>372</v>
      </c>
      <c r="B374" s="161" t="s">
        <v>306</v>
      </c>
      <c r="C374" s="164" t="s">
        <v>461</v>
      </c>
    </row>
    <row r="375" spans="1:3" x14ac:dyDescent="0.2">
      <c r="A375" s="165">
        <v>373</v>
      </c>
      <c r="B375" s="161" t="s">
        <v>254</v>
      </c>
      <c r="C375" s="164" t="s">
        <v>461</v>
      </c>
    </row>
    <row r="376" spans="1:3" x14ac:dyDescent="0.2">
      <c r="A376" s="165">
        <v>374</v>
      </c>
      <c r="B376" s="161" t="s">
        <v>254</v>
      </c>
      <c r="C376" s="164" t="s">
        <v>461</v>
      </c>
    </row>
    <row r="377" spans="1:3" x14ac:dyDescent="0.2">
      <c r="A377" s="165">
        <v>375</v>
      </c>
      <c r="B377" s="161" t="s">
        <v>254</v>
      </c>
      <c r="C377" s="164" t="s">
        <v>461</v>
      </c>
    </row>
    <row r="378" spans="1:3" x14ac:dyDescent="0.2">
      <c r="A378" s="165">
        <v>376</v>
      </c>
      <c r="B378" s="161" t="s">
        <v>254</v>
      </c>
      <c r="C378" s="164" t="s">
        <v>461</v>
      </c>
    </row>
    <row r="379" spans="1:3" x14ac:dyDescent="0.2">
      <c r="A379" s="165">
        <v>377</v>
      </c>
      <c r="B379" s="161" t="s">
        <v>254</v>
      </c>
      <c r="C379" s="164" t="s">
        <v>461</v>
      </c>
    </row>
    <row r="380" spans="1:3" x14ac:dyDescent="0.2">
      <c r="A380" s="165">
        <v>378</v>
      </c>
      <c r="B380" s="161" t="s">
        <v>254</v>
      </c>
      <c r="C380" s="164" t="s">
        <v>461</v>
      </c>
    </row>
    <row r="381" spans="1:3" x14ac:dyDescent="0.2">
      <c r="A381" s="165">
        <v>380</v>
      </c>
      <c r="B381" s="161" t="s">
        <v>254</v>
      </c>
      <c r="C381" s="164" t="s">
        <v>461</v>
      </c>
    </row>
    <row r="382" spans="1:3" x14ac:dyDescent="0.2">
      <c r="A382" s="165">
        <v>381</v>
      </c>
      <c r="B382" s="161" t="s">
        <v>254</v>
      </c>
      <c r="C382" s="164" t="s">
        <v>461</v>
      </c>
    </row>
    <row r="383" spans="1:3" x14ac:dyDescent="0.2">
      <c r="A383" s="165">
        <v>382</v>
      </c>
      <c r="B383" s="161" t="s">
        <v>254</v>
      </c>
      <c r="C383" s="164" t="s">
        <v>461</v>
      </c>
    </row>
    <row r="384" spans="1:3" x14ac:dyDescent="0.2">
      <c r="A384" s="165">
        <v>384</v>
      </c>
      <c r="B384" s="161" t="s">
        <v>266</v>
      </c>
      <c r="C384" s="164" t="s">
        <v>461</v>
      </c>
    </row>
    <row r="385" spans="1:3" x14ac:dyDescent="0.2">
      <c r="A385" s="165">
        <v>385</v>
      </c>
      <c r="B385" s="161" t="s">
        <v>254</v>
      </c>
      <c r="C385" s="164" t="s">
        <v>462</v>
      </c>
    </row>
    <row r="386" spans="1:3" x14ac:dyDescent="0.2">
      <c r="A386" s="165">
        <v>386</v>
      </c>
      <c r="B386" s="161" t="s">
        <v>234</v>
      </c>
      <c r="C386" s="164" t="s">
        <v>462</v>
      </c>
    </row>
    <row r="387" spans="1:3" x14ac:dyDescent="0.2">
      <c r="A387" s="165">
        <v>387</v>
      </c>
      <c r="B387" s="161" t="s">
        <v>259</v>
      </c>
      <c r="C387" s="164" t="s">
        <v>462</v>
      </c>
    </row>
    <row r="388" spans="1:3" x14ac:dyDescent="0.2">
      <c r="A388" s="165">
        <v>388</v>
      </c>
      <c r="B388" s="161" t="s">
        <v>254</v>
      </c>
      <c r="C388" s="164" t="s">
        <v>462</v>
      </c>
    </row>
    <row r="389" spans="1:3" x14ac:dyDescent="0.2">
      <c r="A389" s="165">
        <v>389</v>
      </c>
      <c r="B389" s="161" t="s">
        <v>245</v>
      </c>
      <c r="C389" s="164" t="s">
        <v>462</v>
      </c>
    </row>
    <row r="390" spans="1:3" x14ac:dyDescent="0.2">
      <c r="A390" s="165">
        <v>390</v>
      </c>
      <c r="B390" s="161" t="s">
        <v>254</v>
      </c>
      <c r="C390" s="164" t="s">
        <v>461</v>
      </c>
    </row>
    <row r="391" spans="1:3" x14ac:dyDescent="0.2">
      <c r="A391" s="165">
        <v>391</v>
      </c>
      <c r="B391" s="161" t="s">
        <v>327</v>
      </c>
      <c r="C391" s="164" t="s">
        <v>462</v>
      </c>
    </row>
    <row r="392" spans="1:3" x14ac:dyDescent="0.2">
      <c r="A392" s="165">
        <v>392</v>
      </c>
      <c r="B392" s="161" t="s">
        <v>328</v>
      </c>
      <c r="C392" s="164" t="s">
        <v>461</v>
      </c>
    </row>
    <row r="393" spans="1:3" x14ac:dyDescent="0.2">
      <c r="A393" s="165">
        <v>393</v>
      </c>
      <c r="B393" s="161" t="s">
        <v>329</v>
      </c>
      <c r="C393" s="164" t="s">
        <v>461</v>
      </c>
    </row>
    <row r="394" spans="1:3" x14ac:dyDescent="0.2">
      <c r="A394" s="165">
        <v>394</v>
      </c>
      <c r="B394" s="161" t="s">
        <v>285</v>
      </c>
      <c r="C394" s="164" t="s">
        <v>461</v>
      </c>
    </row>
    <row r="395" spans="1:3" x14ac:dyDescent="0.2">
      <c r="A395" s="165">
        <v>395</v>
      </c>
      <c r="B395" s="161" t="s">
        <v>330</v>
      </c>
      <c r="C395" s="164" t="s">
        <v>461</v>
      </c>
    </row>
    <row r="396" spans="1:3" x14ac:dyDescent="0.2">
      <c r="A396" s="165">
        <v>396</v>
      </c>
      <c r="B396" s="161" t="s">
        <v>264</v>
      </c>
      <c r="C396" s="164" t="s">
        <v>461</v>
      </c>
    </row>
    <row r="397" spans="1:3" x14ac:dyDescent="0.2">
      <c r="A397" s="165">
        <v>397</v>
      </c>
      <c r="B397" s="161" t="s">
        <v>331</v>
      </c>
      <c r="C397" s="164" t="s">
        <v>461</v>
      </c>
    </row>
    <row r="398" spans="1:3" x14ac:dyDescent="0.2">
      <c r="A398" s="165">
        <v>398</v>
      </c>
      <c r="B398" s="161" t="s">
        <v>332</v>
      </c>
      <c r="C398" s="164" t="s">
        <v>461</v>
      </c>
    </row>
    <row r="399" spans="1:3" x14ac:dyDescent="0.2">
      <c r="A399" s="165">
        <v>399</v>
      </c>
      <c r="B399" s="161" t="s">
        <v>333</v>
      </c>
      <c r="C399" s="164" t="s">
        <v>462</v>
      </c>
    </row>
    <row r="400" spans="1:3" x14ac:dyDescent="0.2">
      <c r="A400" s="165">
        <v>400</v>
      </c>
      <c r="B400" s="161" t="s">
        <v>284</v>
      </c>
      <c r="C400" s="164" t="s">
        <v>461</v>
      </c>
    </row>
    <row r="401" spans="1:3" x14ac:dyDescent="0.2">
      <c r="A401" s="165">
        <v>401</v>
      </c>
      <c r="B401" s="161" t="s">
        <v>334</v>
      </c>
      <c r="C401" s="164" t="s">
        <v>462</v>
      </c>
    </row>
    <row r="402" spans="1:3" x14ac:dyDescent="0.2">
      <c r="A402" s="165">
        <v>403</v>
      </c>
      <c r="B402" s="161" t="s">
        <v>240</v>
      </c>
      <c r="C402" s="164" t="s">
        <v>461</v>
      </c>
    </row>
    <row r="403" spans="1:3" x14ac:dyDescent="0.2">
      <c r="A403" s="165">
        <v>404</v>
      </c>
      <c r="B403" s="161" t="s">
        <v>335</v>
      </c>
      <c r="C403" s="164" t="s">
        <v>461</v>
      </c>
    </row>
    <row r="404" spans="1:3" x14ac:dyDescent="0.2">
      <c r="A404" s="165">
        <v>405</v>
      </c>
      <c r="B404" s="161" t="s">
        <v>336</v>
      </c>
      <c r="C404" s="164" t="s">
        <v>462</v>
      </c>
    </row>
    <row r="405" spans="1:3" x14ac:dyDescent="0.2">
      <c r="A405" s="165">
        <v>406</v>
      </c>
      <c r="B405" s="161" t="s">
        <v>337</v>
      </c>
      <c r="C405" s="164" t="s">
        <v>462</v>
      </c>
    </row>
    <row r="406" spans="1:3" x14ac:dyDescent="0.2">
      <c r="A406" s="165">
        <v>407</v>
      </c>
      <c r="B406" s="161" t="s">
        <v>338</v>
      </c>
      <c r="C406" s="164" t="s">
        <v>462</v>
      </c>
    </row>
    <row r="407" spans="1:3" x14ac:dyDescent="0.2">
      <c r="A407" s="165">
        <v>408</v>
      </c>
      <c r="B407" s="161" t="s">
        <v>339</v>
      </c>
      <c r="C407" s="164" t="s">
        <v>462</v>
      </c>
    </row>
    <row r="408" spans="1:3" x14ac:dyDescent="0.2">
      <c r="A408" s="165">
        <v>409</v>
      </c>
      <c r="B408" s="161" t="s">
        <v>340</v>
      </c>
      <c r="C408" s="164" t="s">
        <v>462</v>
      </c>
    </row>
    <row r="409" spans="1:3" x14ac:dyDescent="0.2">
      <c r="A409" s="165">
        <v>410</v>
      </c>
      <c r="B409" s="161" t="s">
        <v>341</v>
      </c>
      <c r="C409" s="164" t="s">
        <v>462</v>
      </c>
    </row>
    <row r="410" spans="1:3" x14ac:dyDescent="0.2">
      <c r="A410" s="165">
        <v>411</v>
      </c>
      <c r="B410" s="161" t="s">
        <v>342</v>
      </c>
      <c r="C410" s="164" t="s">
        <v>462</v>
      </c>
    </row>
    <row r="411" spans="1:3" x14ac:dyDescent="0.2">
      <c r="A411" s="165">
        <v>412</v>
      </c>
      <c r="B411" s="161" t="s">
        <v>343</v>
      </c>
      <c r="C411" s="164" t="s">
        <v>462</v>
      </c>
    </row>
    <row r="412" spans="1:3" x14ac:dyDescent="0.2">
      <c r="A412" s="165">
        <v>413</v>
      </c>
      <c r="B412" s="161" t="s">
        <v>344</v>
      </c>
      <c r="C412" s="164" t="s">
        <v>462</v>
      </c>
    </row>
    <row r="413" spans="1:3" x14ac:dyDescent="0.2">
      <c r="A413" s="165">
        <v>414</v>
      </c>
      <c r="B413" s="161" t="s">
        <v>345</v>
      </c>
      <c r="C413" s="164" t="s">
        <v>462</v>
      </c>
    </row>
    <row r="414" spans="1:3" x14ac:dyDescent="0.2">
      <c r="A414" s="165">
        <v>415</v>
      </c>
      <c r="B414" s="161" t="s">
        <v>346</v>
      </c>
      <c r="C414" s="164" t="s">
        <v>462</v>
      </c>
    </row>
    <row r="415" spans="1:3" x14ac:dyDescent="0.2">
      <c r="A415" s="165">
        <v>416</v>
      </c>
      <c r="B415" s="161" t="s">
        <v>347</v>
      </c>
      <c r="C415" s="164" t="s">
        <v>462</v>
      </c>
    </row>
    <row r="416" spans="1:3" x14ac:dyDescent="0.2">
      <c r="A416" s="165">
        <v>417</v>
      </c>
      <c r="B416" s="161" t="s">
        <v>348</v>
      </c>
      <c r="C416" s="164" t="s">
        <v>462</v>
      </c>
    </row>
    <row r="417" spans="1:3" x14ac:dyDescent="0.2">
      <c r="A417" s="165">
        <v>418</v>
      </c>
      <c r="B417" s="161" t="s">
        <v>349</v>
      </c>
      <c r="C417" s="164" t="s">
        <v>462</v>
      </c>
    </row>
    <row r="418" spans="1:3" x14ac:dyDescent="0.2">
      <c r="A418" s="165">
        <v>419</v>
      </c>
      <c r="B418" s="161" t="s">
        <v>350</v>
      </c>
      <c r="C418" s="164" t="s">
        <v>462</v>
      </c>
    </row>
    <row r="419" spans="1:3" x14ac:dyDescent="0.2">
      <c r="A419" s="165">
        <v>420</v>
      </c>
      <c r="B419" s="161" t="s">
        <v>351</v>
      </c>
      <c r="C419" s="164" t="s">
        <v>462</v>
      </c>
    </row>
    <row r="420" spans="1:3" x14ac:dyDescent="0.2">
      <c r="A420" s="165">
        <v>421</v>
      </c>
      <c r="B420" s="161" t="s">
        <v>352</v>
      </c>
      <c r="C420" s="164" t="s">
        <v>462</v>
      </c>
    </row>
    <row r="421" spans="1:3" x14ac:dyDescent="0.2">
      <c r="A421" s="165">
        <v>422</v>
      </c>
      <c r="B421" s="161" t="s">
        <v>353</v>
      </c>
      <c r="C421" s="164" t="s">
        <v>462</v>
      </c>
    </row>
    <row r="422" spans="1:3" x14ac:dyDescent="0.2">
      <c r="A422" s="165">
        <v>423</v>
      </c>
      <c r="B422" s="161" t="s">
        <v>354</v>
      </c>
      <c r="C422" s="164" t="s">
        <v>462</v>
      </c>
    </row>
    <row r="423" spans="1:3" x14ac:dyDescent="0.2">
      <c r="A423" s="165">
        <v>424</v>
      </c>
      <c r="B423" s="161" t="s">
        <v>355</v>
      </c>
      <c r="C423" s="164" t="s">
        <v>462</v>
      </c>
    </row>
    <row r="424" spans="1:3" x14ac:dyDescent="0.2">
      <c r="A424" s="165">
        <v>425</v>
      </c>
      <c r="B424" s="161" t="s">
        <v>356</v>
      </c>
      <c r="C424" s="164" t="s">
        <v>461</v>
      </c>
    </row>
    <row r="425" spans="1:3" x14ac:dyDescent="0.2">
      <c r="A425" s="165">
        <v>426</v>
      </c>
      <c r="B425" s="161" t="s">
        <v>266</v>
      </c>
      <c r="C425" s="164" t="s">
        <v>461</v>
      </c>
    </row>
    <row r="426" spans="1:3" x14ac:dyDescent="0.2">
      <c r="A426" s="165">
        <v>427</v>
      </c>
      <c r="B426" s="161" t="s">
        <v>357</v>
      </c>
      <c r="C426" s="164" t="s">
        <v>461</v>
      </c>
    </row>
    <row r="427" spans="1:3" x14ac:dyDescent="0.2">
      <c r="A427" s="165">
        <v>428</v>
      </c>
      <c r="B427" s="161" t="s">
        <v>358</v>
      </c>
      <c r="C427" s="164" t="s">
        <v>457</v>
      </c>
    </row>
    <row r="428" spans="1:3" x14ac:dyDescent="0.2">
      <c r="A428" s="165">
        <v>429</v>
      </c>
      <c r="B428" s="161" t="s">
        <v>359</v>
      </c>
      <c r="C428" s="164" t="s">
        <v>457</v>
      </c>
    </row>
    <row r="429" spans="1:3" x14ac:dyDescent="0.2">
      <c r="A429" s="165">
        <v>430</v>
      </c>
      <c r="B429" s="161" t="s">
        <v>360</v>
      </c>
      <c r="C429" s="164" t="s">
        <v>457</v>
      </c>
    </row>
    <row r="430" spans="1:3" x14ac:dyDescent="0.2">
      <c r="A430" s="165">
        <v>431</v>
      </c>
      <c r="B430" s="161" t="s">
        <v>361</v>
      </c>
      <c r="C430" s="164" t="s">
        <v>457</v>
      </c>
    </row>
    <row r="431" spans="1:3" x14ac:dyDescent="0.2">
      <c r="A431" s="165">
        <v>432</v>
      </c>
      <c r="B431" s="161" t="s">
        <v>266</v>
      </c>
      <c r="C431" s="164" t="s">
        <v>461</v>
      </c>
    </row>
    <row r="432" spans="1:3" x14ac:dyDescent="0.2">
      <c r="A432" s="165">
        <v>434</v>
      </c>
      <c r="B432" s="161" t="s">
        <v>362</v>
      </c>
      <c r="C432" s="164" t="s">
        <v>462</v>
      </c>
    </row>
    <row r="433" spans="1:3" x14ac:dyDescent="0.2">
      <c r="A433" s="165">
        <v>435</v>
      </c>
      <c r="B433" s="161" t="s">
        <v>363</v>
      </c>
      <c r="C433" s="164" t="s">
        <v>461</v>
      </c>
    </row>
    <row r="434" spans="1:3" x14ac:dyDescent="0.2">
      <c r="A434" s="165">
        <v>436</v>
      </c>
      <c r="B434" s="161" t="s">
        <v>364</v>
      </c>
      <c r="C434" s="164" t="s">
        <v>461</v>
      </c>
    </row>
    <row r="435" spans="1:3" x14ac:dyDescent="0.2">
      <c r="A435" s="165">
        <v>437</v>
      </c>
      <c r="B435" s="161" t="s">
        <v>365</v>
      </c>
      <c r="C435" s="164" t="s">
        <v>461</v>
      </c>
    </row>
    <row r="436" spans="1:3" x14ac:dyDescent="0.2">
      <c r="A436" s="165">
        <v>439</v>
      </c>
      <c r="B436" s="161" t="s">
        <v>366</v>
      </c>
      <c r="C436" s="164" t="s">
        <v>461</v>
      </c>
    </row>
    <row r="437" spans="1:3" x14ac:dyDescent="0.2">
      <c r="A437" s="165">
        <v>440</v>
      </c>
      <c r="B437" s="161" t="s">
        <v>367</v>
      </c>
      <c r="C437" s="164" t="s">
        <v>461</v>
      </c>
    </row>
    <row r="438" spans="1:3" x14ac:dyDescent="0.2">
      <c r="A438" s="165">
        <v>441</v>
      </c>
      <c r="B438" s="161" t="s">
        <v>270</v>
      </c>
      <c r="C438" s="164" t="s">
        <v>461</v>
      </c>
    </row>
    <row r="439" spans="1:3" x14ac:dyDescent="0.2">
      <c r="A439" s="165">
        <v>442</v>
      </c>
      <c r="B439" s="161" t="s">
        <v>266</v>
      </c>
      <c r="C439" s="164" t="s">
        <v>462</v>
      </c>
    </row>
    <row r="440" spans="1:3" x14ac:dyDescent="0.2">
      <c r="A440" s="165">
        <v>443</v>
      </c>
      <c r="B440" s="161" t="s">
        <v>306</v>
      </c>
      <c r="C440" s="164" t="s">
        <v>461</v>
      </c>
    </row>
    <row r="441" spans="1:3" x14ac:dyDescent="0.2">
      <c r="A441" s="165">
        <v>444</v>
      </c>
      <c r="B441" s="161" t="s">
        <v>309</v>
      </c>
      <c r="C441" s="164" t="s">
        <v>461</v>
      </c>
    </row>
    <row r="442" spans="1:3" x14ac:dyDescent="0.2">
      <c r="A442" s="165">
        <v>444</v>
      </c>
      <c r="B442" s="161" t="s">
        <v>309</v>
      </c>
      <c r="C442" s="164" t="s">
        <v>462</v>
      </c>
    </row>
    <row r="443" spans="1:3" x14ac:dyDescent="0.2">
      <c r="A443" s="165">
        <v>445</v>
      </c>
      <c r="B443" s="161" t="s">
        <v>368</v>
      </c>
      <c r="C443" s="164" t="s">
        <v>461</v>
      </c>
    </row>
    <row r="444" spans="1:3" x14ac:dyDescent="0.2">
      <c r="A444" s="165">
        <v>446</v>
      </c>
      <c r="B444" s="161" t="s">
        <v>368</v>
      </c>
      <c r="C444" s="164" t="s">
        <v>461</v>
      </c>
    </row>
    <row r="445" spans="1:3" x14ac:dyDescent="0.2">
      <c r="A445" s="165">
        <v>447</v>
      </c>
      <c r="B445" s="161" t="s">
        <v>280</v>
      </c>
      <c r="C445" s="164" t="s">
        <v>461</v>
      </c>
    </row>
    <row r="446" spans="1:3" x14ac:dyDescent="0.2">
      <c r="A446" s="165">
        <v>448</v>
      </c>
      <c r="B446" s="161" t="s">
        <v>280</v>
      </c>
      <c r="C446" s="164" t="s">
        <v>461</v>
      </c>
    </row>
    <row r="447" spans="1:3" x14ac:dyDescent="0.2">
      <c r="A447" s="165">
        <v>449</v>
      </c>
      <c r="B447" s="161" t="s">
        <v>280</v>
      </c>
      <c r="C447" s="164" t="s">
        <v>461</v>
      </c>
    </row>
    <row r="448" spans="1:3" x14ac:dyDescent="0.2">
      <c r="A448" s="165">
        <v>450</v>
      </c>
      <c r="B448" s="161" t="s">
        <v>280</v>
      </c>
      <c r="C448" s="164" t="s">
        <v>461</v>
      </c>
    </row>
    <row r="449" spans="1:3" x14ac:dyDescent="0.2">
      <c r="A449" s="165">
        <v>451</v>
      </c>
      <c r="B449" s="161" t="s">
        <v>280</v>
      </c>
      <c r="C449" s="164" t="s">
        <v>461</v>
      </c>
    </row>
    <row r="450" spans="1:3" x14ac:dyDescent="0.2">
      <c r="A450" s="165">
        <v>452</v>
      </c>
      <c r="B450" s="161" t="s">
        <v>280</v>
      </c>
      <c r="C450" s="164" t="s">
        <v>461</v>
      </c>
    </row>
    <row r="451" spans="1:3" x14ac:dyDescent="0.2">
      <c r="A451" s="165">
        <v>453</v>
      </c>
      <c r="B451" s="161" t="s">
        <v>280</v>
      </c>
      <c r="C451" s="164" t="s">
        <v>461</v>
      </c>
    </row>
    <row r="452" spans="1:3" x14ac:dyDescent="0.2">
      <c r="A452" s="165">
        <v>454</v>
      </c>
      <c r="B452" s="161" t="s">
        <v>280</v>
      </c>
      <c r="C452" s="164" t="s">
        <v>461</v>
      </c>
    </row>
    <row r="453" spans="1:3" x14ac:dyDescent="0.2">
      <c r="A453" s="165">
        <v>455</v>
      </c>
      <c r="B453" s="161" t="s">
        <v>280</v>
      </c>
      <c r="C453" s="164" t="s">
        <v>461</v>
      </c>
    </row>
    <row r="454" spans="1:3" x14ac:dyDescent="0.2">
      <c r="A454" s="165">
        <v>456</v>
      </c>
      <c r="B454" s="161" t="s">
        <v>280</v>
      </c>
      <c r="C454" s="164" t="s">
        <v>461</v>
      </c>
    </row>
    <row r="455" spans="1:3" x14ac:dyDescent="0.2">
      <c r="A455" s="165">
        <v>459</v>
      </c>
      <c r="B455" s="161" t="s">
        <v>280</v>
      </c>
      <c r="C455" s="164" t="s">
        <v>461</v>
      </c>
    </row>
    <row r="456" spans="1:3" x14ac:dyDescent="0.2">
      <c r="A456" s="165">
        <v>460</v>
      </c>
      <c r="B456" s="161" t="s">
        <v>369</v>
      </c>
      <c r="C456" s="164" t="s">
        <v>462</v>
      </c>
    </row>
    <row r="457" spans="1:3" x14ac:dyDescent="0.2">
      <c r="A457" s="165">
        <v>461</v>
      </c>
      <c r="B457" s="161" t="s">
        <v>369</v>
      </c>
      <c r="C457" s="164" t="s">
        <v>462</v>
      </c>
    </row>
    <row r="458" spans="1:3" x14ac:dyDescent="0.2">
      <c r="A458" s="165">
        <v>462</v>
      </c>
      <c r="B458" s="161" t="s">
        <v>370</v>
      </c>
      <c r="C458" s="164" t="s">
        <v>462</v>
      </c>
    </row>
    <row r="459" spans="1:3" x14ac:dyDescent="0.2">
      <c r="A459" s="165">
        <v>463</v>
      </c>
      <c r="B459" s="161" t="s">
        <v>371</v>
      </c>
      <c r="C459" s="164" t="s">
        <v>462</v>
      </c>
    </row>
    <row r="460" spans="1:3" x14ac:dyDescent="0.2">
      <c r="A460" s="165">
        <v>464</v>
      </c>
      <c r="B460" s="161" t="s">
        <v>372</v>
      </c>
      <c r="C460" s="164" t="s">
        <v>461</v>
      </c>
    </row>
    <row r="461" spans="1:3" x14ac:dyDescent="0.2">
      <c r="A461" s="165">
        <v>465</v>
      </c>
      <c r="B461" s="161" t="s">
        <v>373</v>
      </c>
      <c r="C461" s="164" t="s">
        <v>461</v>
      </c>
    </row>
    <row r="462" spans="1:3" x14ac:dyDescent="0.2">
      <c r="A462" s="165">
        <v>466</v>
      </c>
      <c r="B462" s="161" t="s">
        <v>374</v>
      </c>
      <c r="C462" s="164" t="s">
        <v>461</v>
      </c>
    </row>
    <row r="463" spans="1:3" x14ac:dyDescent="0.2">
      <c r="A463" s="165">
        <v>467</v>
      </c>
      <c r="B463" s="161" t="s">
        <v>374</v>
      </c>
      <c r="C463" s="164" t="s">
        <v>461</v>
      </c>
    </row>
    <row r="464" spans="1:3" x14ac:dyDescent="0.2">
      <c r="A464" s="165">
        <v>468</v>
      </c>
      <c r="B464" s="161" t="s">
        <v>374</v>
      </c>
      <c r="C464" s="164" t="s">
        <v>461</v>
      </c>
    </row>
    <row r="465" spans="1:3" x14ac:dyDescent="0.2">
      <c r="A465" s="165">
        <v>469</v>
      </c>
      <c r="B465" s="161" t="s">
        <v>374</v>
      </c>
      <c r="C465" s="164" t="s">
        <v>461</v>
      </c>
    </row>
    <row r="466" spans="1:3" x14ac:dyDescent="0.2">
      <c r="A466" s="165">
        <v>470</v>
      </c>
      <c r="B466" s="161" t="s">
        <v>374</v>
      </c>
      <c r="C466" s="164" t="s">
        <v>461</v>
      </c>
    </row>
    <row r="467" spans="1:3" x14ac:dyDescent="0.2">
      <c r="A467" s="165">
        <v>473</v>
      </c>
      <c r="B467" s="161" t="s">
        <v>375</v>
      </c>
      <c r="C467" s="164" t="s">
        <v>461</v>
      </c>
    </row>
    <row r="468" spans="1:3" x14ac:dyDescent="0.2">
      <c r="A468" s="165">
        <v>474</v>
      </c>
      <c r="B468" s="161" t="s">
        <v>376</v>
      </c>
      <c r="C468" s="164" t="s">
        <v>462</v>
      </c>
    </row>
    <row r="469" spans="1:3" x14ac:dyDescent="0.2">
      <c r="A469" s="165">
        <v>475</v>
      </c>
      <c r="B469" s="161" t="s">
        <v>377</v>
      </c>
      <c r="C469" s="164" t="s">
        <v>461</v>
      </c>
    </row>
    <row r="470" spans="1:3" x14ac:dyDescent="0.2">
      <c r="A470" s="165">
        <v>476</v>
      </c>
      <c r="B470" s="161" t="s">
        <v>378</v>
      </c>
      <c r="C470" s="164" t="s">
        <v>462</v>
      </c>
    </row>
    <row r="471" spans="1:3" x14ac:dyDescent="0.2">
      <c r="A471" s="165">
        <v>477</v>
      </c>
      <c r="B471" s="161" t="s">
        <v>378</v>
      </c>
      <c r="C471" s="164" t="s">
        <v>462</v>
      </c>
    </row>
    <row r="472" spans="1:3" x14ac:dyDescent="0.2">
      <c r="A472" s="165">
        <v>478</v>
      </c>
      <c r="B472" s="161" t="s">
        <v>309</v>
      </c>
      <c r="C472" s="164" t="s">
        <v>461</v>
      </c>
    </row>
    <row r="473" spans="1:3" x14ac:dyDescent="0.2">
      <c r="A473" s="165">
        <v>479</v>
      </c>
      <c r="B473" s="161" t="s">
        <v>366</v>
      </c>
      <c r="C473" s="164" t="s">
        <v>461</v>
      </c>
    </row>
    <row r="474" spans="1:3" x14ac:dyDescent="0.2">
      <c r="A474" s="165">
        <v>480</v>
      </c>
      <c r="B474" s="161" t="s">
        <v>366</v>
      </c>
      <c r="C474" s="164" t="s">
        <v>461</v>
      </c>
    </row>
    <row r="475" spans="1:3" x14ac:dyDescent="0.2">
      <c r="A475" s="165">
        <v>481</v>
      </c>
      <c r="B475" s="161" t="s">
        <v>366</v>
      </c>
      <c r="C475" s="164" t="s">
        <v>461</v>
      </c>
    </row>
    <row r="476" spans="1:3" x14ac:dyDescent="0.2">
      <c r="A476" s="165">
        <v>482</v>
      </c>
      <c r="B476" s="161" t="s">
        <v>379</v>
      </c>
      <c r="C476" s="164" t="s">
        <v>458</v>
      </c>
    </row>
    <row r="477" spans="1:3" x14ac:dyDescent="0.2">
      <c r="A477" s="165">
        <v>483</v>
      </c>
      <c r="B477" s="161" t="s">
        <v>380</v>
      </c>
      <c r="C477" s="164" t="s">
        <v>458</v>
      </c>
    </row>
    <row r="478" spans="1:3" x14ac:dyDescent="0.2">
      <c r="A478" s="165">
        <v>484</v>
      </c>
      <c r="B478" s="161" t="s">
        <v>381</v>
      </c>
      <c r="C478" s="164" t="s">
        <v>458</v>
      </c>
    </row>
    <row r="479" spans="1:3" x14ac:dyDescent="0.2">
      <c r="A479" s="165">
        <v>485</v>
      </c>
      <c r="B479" s="161" t="s">
        <v>382</v>
      </c>
      <c r="C479" s="164" t="s">
        <v>458</v>
      </c>
    </row>
    <row r="480" spans="1:3" x14ac:dyDescent="0.2">
      <c r="A480" s="165">
        <v>486</v>
      </c>
      <c r="B480" s="161" t="s">
        <v>383</v>
      </c>
      <c r="C480" s="164" t="s">
        <v>458</v>
      </c>
    </row>
    <row r="481" spans="1:3" x14ac:dyDescent="0.2">
      <c r="A481" s="165">
        <v>487</v>
      </c>
      <c r="B481" s="161" t="s">
        <v>384</v>
      </c>
      <c r="C481" s="164" t="s">
        <v>458</v>
      </c>
    </row>
    <row r="482" spans="1:3" x14ac:dyDescent="0.2">
      <c r="A482" s="165">
        <v>488</v>
      </c>
      <c r="B482" s="161" t="s">
        <v>385</v>
      </c>
      <c r="C482" s="164" t="s">
        <v>458</v>
      </c>
    </row>
    <row r="483" spans="1:3" x14ac:dyDescent="0.2">
      <c r="A483" s="165">
        <v>489</v>
      </c>
      <c r="B483" s="161" t="s">
        <v>386</v>
      </c>
      <c r="C483" s="164" t="s">
        <v>458</v>
      </c>
    </row>
    <row r="484" spans="1:3" x14ac:dyDescent="0.2">
      <c r="A484" s="165">
        <v>490</v>
      </c>
      <c r="B484" s="161" t="s">
        <v>387</v>
      </c>
      <c r="C484" s="164" t="s">
        <v>458</v>
      </c>
    </row>
    <row r="485" spans="1:3" x14ac:dyDescent="0.2">
      <c r="A485" s="165">
        <v>491</v>
      </c>
      <c r="B485" s="161" t="s">
        <v>388</v>
      </c>
      <c r="C485" s="164" t="s">
        <v>458</v>
      </c>
    </row>
    <row r="486" spans="1:3" x14ac:dyDescent="0.2">
      <c r="A486" s="165">
        <v>492</v>
      </c>
      <c r="B486" s="161" t="s">
        <v>389</v>
      </c>
      <c r="C486" s="164" t="s">
        <v>458</v>
      </c>
    </row>
    <row r="487" spans="1:3" x14ac:dyDescent="0.2">
      <c r="A487" s="165">
        <v>493</v>
      </c>
      <c r="B487" s="161" t="s">
        <v>390</v>
      </c>
      <c r="C487" s="164" t="s">
        <v>458</v>
      </c>
    </row>
    <row r="488" spans="1:3" x14ac:dyDescent="0.2">
      <c r="A488" s="165">
        <v>494</v>
      </c>
      <c r="B488" s="161" t="s">
        <v>391</v>
      </c>
      <c r="C488" s="164" t="s">
        <v>458</v>
      </c>
    </row>
    <row r="489" spans="1:3" x14ac:dyDescent="0.2">
      <c r="A489" s="165">
        <v>495</v>
      </c>
      <c r="B489" s="161" t="s">
        <v>392</v>
      </c>
      <c r="C489" s="164" t="s">
        <v>458</v>
      </c>
    </row>
    <row r="490" spans="1:3" x14ac:dyDescent="0.2">
      <c r="A490" s="165">
        <v>496</v>
      </c>
      <c r="B490" s="161" t="s">
        <v>393</v>
      </c>
      <c r="C490" s="164" t="s">
        <v>458</v>
      </c>
    </row>
    <row r="491" spans="1:3" x14ac:dyDescent="0.2">
      <c r="A491" s="165">
        <v>497</v>
      </c>
      <c r="B491" s="161" t="s">
        <v>394</v>
      </c>
      <c r="C491" s="164" t="s">
        <v>458</v>
      </c>
    </row>
    <row r="492" spans="1:3" x14ac:dyDescent="0.2">
      <c r="A492" s="165">
        <v>498</v>
      </c>
      <c r="B492" s="161" t="s">
        <v>395</v>
      </c>
      <c r="C492" s="164" t="s">
        <v>458</v>
      </c>
    </row>
    <row r="493" spans="1:3" x14ac:dyDescent="0.2">
      <c r="A493" s="165">
        <v>701</v>
      </c>
      <c r="B493" s="161" t="s">
        <v>396</v>
      </c>
      <c r="C493" s="164" t="s">
        <v>462</v>
      </c>
    </row>
    <row r="494" spans="1:3" x14ac:dyDescent="0.2">
      <c r="A494" s="165">
        <v>702</v>
      </c>
      <c r="B494" s="161" t="s">
        <v>396</v>
      </c>
      <c r="C494" s="164" t="s">
        <v>462</v>
      </c>
    </row>
    <row r="495" spans="1:3" x14ac:dyDescent="0.2">
      <c r="A495" s="165">
        <v>703</v>
      </c>
      <c r="B495" s="161" t="s">
        <v>332</v>
      </c>
      <c r="C495" s="164" t="s">
        <v>462</v>
      </c>
    </row>
    <row r="496" spans="1:3" x14ac:dyDescent="0.2">
      <c r="A496" s="165">
        <v>704</v>
      </c>
      <c r="B496" s="161" t="s">
        <v>332</v>
      </c>
      <c r="C496" s="164" t="s">
        <v>462</v>
      </c>
    </row>
    <row r="497" spans="1:3" x14ac:dyDescent="0.2">
      <c r="A497" s="165">
        <v>705</v>
      </c>
      <c r="B497" s="161" t="s">
        <v>332</v>
      </c>
      <c r="C497" s="164" t="s">
        <v>462</v>
      </c>
    </row>
    <row r="498" spans="1:3" x14ac:dyDescent="0.2">
      <c r="A498" s="165">
        <v>706</v>
      </c>
      <c r="B498" s="161" t="s">
        <v>332</v>
      </c>
      <c r="C498" s="164" t="s">
        <v>462</v>
      </c>
    </row>
    <row r="499" spans="1:3" x14ac:dyDescent="0.2">
      <c r="A499" s="165">
        <v>707</v>
      </c>
      <c r="B499" s="161" t="s">
        <v>332</v>
      </c>
      <c r="C499" s="164" t="s">
        <v>462</v>
      </c>
    </row>
    <row r="500" spans="1:3" x14ac:dyDescent="0.2">
      <c r="A500" s="165">
        <v>708</v>
      </c>
      <c r="B500" s="161" t="s">
        <v>332</v>
      </c>
      <c r="C500" s="164" t="s">
        <v>462</v>
      </c>
    </row>
    <row r="501" spans="1:3" x14ac:dyDescent="0.2">
      <c r="A501" s="165">
        <v>709</v>
      </c>
      <c r="B501" s="161" t="s">
        <v>332</v>
      </c>
      <c r="C501" s="164" t="s">
        <v>462</v>
      </c>
    </row>
    <row r="502" spans="1:3" x14ac:dyDescent="0.2">
      <c r="A502" s="165">
        <v>710</v>
      </c>
      <c r="B502" s="161" t="s">
        <v>332</v>
      </c>
      <c r="C502" s="164" t="s">
        <v>462</v>
      </c>
    </row>
    <row r="503" spans="1:3" x14ac:dyDescent="0.2">
      <c r="A503" s="165">
        <v>711</v>
      </c>
      <c r="B503" s="161" t="s">
        <v>332</v>
      </c>
      <c r="C503" s="164" t="s">
        <v>462</v>
      </c>
    </row>
    <row r="504" spans="1:3" x14ac:dyDescent="0.2">
      <c r="A504" s="165">
        <v>712</v>
      </c>
      <c r="B504" s="161" t="s">
        <v>397</v>
      </c>
      <c r="C504" s="164" t="s">
        <v>462</v>
      </c>
    </row>
    <row r="505" spans="1:3" x14ac:dyDescent="0.2">
      <c r="A505" s="165">
        <v>713</v>
      </c>
      <c r="B505" s="161" t="s">
        <v>397</v>
      </c>
      <c r="C505" s="164" t="s">
        <v>462</v>
      </c>
    </row>
    <row r="506" spans="1:3" x14ac:dyDescent="0.2">
      <c r="A506" s="165">
        <v>714</v>
      </c>
      <c r="B506" s="161" t="s">
        <v>397</v>
      </c>
      <c r="C506" s="164" t="s">
        <v>462</v>
      </c>
    </row>
    <row r="507" spans="1:3" x14ac:dyDescent="0.2">
      <c r="A507" s="165">
        <v>715</v>
      </c>
      <c r="B507" s="161" t="s">
        <v>397</v>
      </c>
      <c r="C507" s="164" t="s">
        <v>462</v>
      </c>
    </row>
    <row r="508" spans="1:3" x14ac:dyDescent="0.2">
      <c r="A508" s="165">
        <v>716</v>
      </c>
      <c r="B508" s="161" t="s">
        <v>398</v>
      </c>
      <c r="C508" s="164" t="s">
        <v>462</v>
      </c>
    </row>
    <row r="509" spans="1:3" x14ac:dyDescent="0.2">
      <c r="A509" s="165">
        <v>717</v>
      </c>
      <c r="B509" s="161" t="s">
        <v>398</v>
      </c>
      <c r="C509" s="164" t="s">
        <v>462</v>
      </c>
    </row>
    <row r="510" spans="1:3" x14ac:dyDescent="0.2">
      <c r="A510" s="165">
        <v>718</v>
      </c>
      <c r="B510" s="161" t="s">
        <v>399</v>
      </c>
      <c r="C510" s="164" t="s">
        <v>462</v>
      </c>
    </row>
    <row r="511" spans="1:3" x14ac:dyDescent="0.2">
      <c r="A511" s="165">
        <v>719</v>
      </c>
      <c r="B511" s="161" t="s">
        <v>399</v>
      </c>
      <c r="C511" s="164" t="s">
        <v>462</v>
      </c>
    </row>
    <row r="512" spans="1:3" x14ac:dyDescent="0.2">
      <c r="A512" s="165">
        <v>720</v>
      </c>
      <c r="B512" s="161" t="s">
        <v>267</v>
      </c>
      <c r="C512" s="164" t="s">
        <v>461</v>
      </c>
    </row>
    <row r="513" spans="1:3" x14ac:dyDescent="0.2">
      <c r="A513" s="165">
        <v>721</v>
      </c>
      <c r="B513" s="161" t="s">
        <v>400</v>
      </c>
      <c r="C513" s="164" t="s">
        <v>461</v>
      </c>
    </row>
    <row r="514" spans="1:3" x14ac:dyDescent="0.2">
      <c r="A514" s="165">
        <v>722</v>
      </c>
      <c r="B514" s="161" t="s">
        <v>400</v>
      </c>
      <c r="C514" s="164" t="s">
        <v>461</v>
      </c>
    </row>
    <row r="515" spans="1:3" x14ac:dyDescent="0.2">
      <c r="A515" s="165">
        <v>723</v>
      </c>
      <c r="B515" s="161" t="s">
        <v>400</v>
      </c>
      <c r="C515" s="164" t="s">
        <v>461</v>
      </c>
    </row>
    <row r="516" spans="1:3" x14ac:dyDescent="0.2">
      <c r="A516" s="165">
        <v>724</v>
      </c>
      <c r="B516" s="161" t="s">
        <v>400</v>
      </c>
      <c r="C516" s="164" t="s">
        <v>461</v>
      </c>
    </row>
    <row r="517" spans="1:3" x14ac:dyDescent="0.2">
      <c r="A517" s="165">
        <v>725</v>
      </c>
      <c r="B517" s="161" t="s">
        <v>400</v>
      </c>
      <c r="C517" s="164" t="s">
        <v>461</v>
      </c>
    </row>
    <row r="518" spans="1:3" x14ac:dyDescent="0.2">
      <c r="A518" s="165">
        <v>726</v>
      </c>
      <c r="B518" s="161" t="s">
        <v>400</v>
      </c>
      <c r="C518" s="164" t="s">
        <v>461</v>
      </c>
    </row>
    <row r="519" spans="1:3" x14ac:dyDescent="0.2">
      <c r="A519" s="165">
        <v>727</v>
      </c>
      <c r="B519" s="161" t="s">
        <v>400</v>
      </c>
      <c r="C519" s="164" t="s">
        <v>461</v>
      </c>
    </row>
    <row r="520" spans="1:3" x14ac:dyDescent="0.2">
      <c r="A520" s="165">
        <v>728</v>
      </c>
      <c r="B520" s="161" t="s">
        <v>401</v>
      </c>
      <c r="C520" s="164" t="s">
        <v>461</v>
      </c>
    </row>
    <row r="521" spans="1:3" x14ac:dyDescent="0.2">
      <c r="A521" s="165">
        <v>729</v>
      </c>
      <c r="B521" s="161" t="s">
        <v>400</v>
      </c>
      <c r="C521" s="164" t="s">
        <v>461</v>
      </c>
    </row>
    <row r="522" spans="1:3" x14ac:dyDescent="0.2">
      <c r="A522" s="165">
        <v>730</v>
      </c>
      <c r="B522" s="161" t="s">
        <v>401</v>
      </c>
      <c r="C522" s="164" t="s">
        <v>461</v>
      </c>
    </row>
    <row r="523" spans="1:3" x14ac:dyDescent="0.2">
      <c r="A523" s="165">
        <v>731</v>
      </c>
      <c r="B523" s="161" t="s">
        <v>400</v>
      </c>
      <c r="C523" s="164" t="s">
        <v>461</v>
      </c>
    </row>
    <row r="524" spans="1:3" x14ac:dyDescent="0.2">
      <c r="A524" s="165">
        <v>732</v>
      </c>
      <c r="B524" s="161" t="s">
        <v>401</v>
      </c>
      <c r="C524" s="164" t="s">
        <v>461</v>
      </c>
    </row>
    <row r="525" spans="1:3" x14ac:dyDescent="0.2">
      <c r="A525" s="165">
        <v>733</v>
      </c>
      <c r="B525" s="161" t="s">
        <v>400</v>
      </c>
      <c r="C525" s="164" t="s">
        <v>461</v>
      </c>
    </row>
    <row r="526" spans="1:3" x14ac:dyDescent="0.2">
      <c r="A526" s="165">
        <v>734</v>
      </c>
      <c r="B526" s="161" t="s">
        <v>401</v>
      </c>
      <c r="C526" s="164" t="s">
        <v>461</v>
      </c>
    </row>
    <row r="527" spans="1:3" x14ac:dyDescent="0.2">
      <c r="A527" s="165">
        <v>735</v>
      </c>
      <c r="B527" s="161" t="s">
        <v>400</v>
      </c>
      <c r="C527" s="164" t="s">
        <v>461</v>
      </c>
    </row>
    <row r="528" spans="1:3" x14ac:dyDescent="0.2">
      <c r="A528" s="165">
        <v>736</v>
      </c>
      <c r="B528" s="161" t="s">
        <v>401</v>
      </c>
      <c r="C528" s="164" t="s">
        <v>461</v>
      </c>
    </row>
    <row r="529" spans="1:3" x14ac:dyDescent="0.2">
      <c r="A529" s="165">
        <v>737</v>
      </c>
      <c r="B529" s="161" t="s">
        <v>400</v>
      </c>
      <c r="C529" s="164" t="s">
        <v>461</v>
      </c>
    </row>
    <row r="530" spans="1:3" x14ac:dyDescent="0.2">
      <c r="A530" s="165">
        <v>738</v>
      </c>
      <c r="B530" s="161" t="s">
        <v>401</v>
      </c>
      <c r="C530" s="164" t="s">
        <v>461</v>
      </c>
    </row>
    <row r="531" spans="1:3" x14ac:dyDescent="0.2">
      <c r="A531" s="165">
        <v>739</v>
      </c>
      <c r="B531" s="161" t="s">
        <v>400</v>
      </c>
      <c r="C531" s="164" t="s">
        <v>461</v>
      </c>
    </row>
    <row r="532" spans="1:3" x14ac:dyDescent="0.2">
      <c r="A532" s="165">
        <v>740</v>
      </c>
      <c r="B532" s="161" t="s">
        <v>401</v>
      </c>
      <c r="C532" s="164" t="s">
        <v>461</v>
      </c>
    </row>
    <row r="533" spans="1:3" x14ac:dyDescent="0.2">
      <c r="A533" s="165">
        <v>741</v>
      </c>
      <c r="B533" s="161" t="s">
        <v>400</v>
      </c>
      <c r="C533" s="164" t="s">
        <v>461</v>
      </c>
    </row>
    <row r="534" spans="1:3" x14ac:dyDescent="0.2">
      <c r="A534" s="165">
        <v>742</v>
      </c>
      <c r="B534" s="161" t="s">
        <v>401</v>
      </c>
      <c r="C534" s="164" t="s">
        <v>461</v>
      </c>
    </row>
    <row r="535" spans="1:3" x14ac:dyDescent="0.2">
      <c r="A535" s="165">
        <v>743</v>
      </c>
      <c r="B535" s="161" t="s">
        <v>400</v>
      </c>
      <c r="C535" s="164" t="s">
        <v>461</v>
      </c>
    </row>
    <row r="536" spans="1:3" x14ac:dyDescent="0.2">
      <c r="A536" s="165">
        <v>744</v>
      </c>
      <c r="B536" s="161" t="s">
        <v>401</v>
      </c>
      <c r="C536" s="164" t="s">
        <v>461</v>
      </c>
    </row>
    <row r="537" spans="1:3" x14ac:dyDescent="0.2">
      <c r="A537" s="165">
        <v>745</v>
      </c>
      <c r="B537" s="161" t="s">
        <v>400</v>
      </c>
      <c r="C537" s="164" t="s">
        <v>461</v>
      </c>
    </row>
    <row r="538" spans="1:3" x14ac:dyDescent="0.2">
      <c r="A538" s="165">
        <v>746</v>
      </c>
      <c r="B538" s="161" t="s">
        <v>401</v>
      </c>
      <c r="C538" s="164" t="s">
        <v>461</v>
      </c>
    </row>
    <row r="539" spans="1:3" x14ac:dyDescent="0.2">
      <c r="A539" s="165">
        <v>747</v>
      </c>
      <c r="B539" s="161" t="s">
        <v>400</v>
      </c>
      <c r="C539" s="164" t="s">
        <v>461</v>
      </c>
    </row>
    <row r="540" spans="1:3" x14ac:dyDescent="0.2">
      <c r="A540" s="165">
        <v>748</v>
      </c>
      <c r="B540" s="161" t="s">
        <v>400</v>
      </c>
      <c r="C540" s="164" t="s">
        <v>461</v>
      </c>
    </row>
    <row r="541" spans="1:3" x14ac:dyDescent="0.2">
      <c r="A541" s="165">
        <v>749</v>
      </c>
      <c r="B541" s="161" t="s">
        <v>401</v>
      </c>
      <c r="C541" s="164" t="s">
        <v>461</v>
      </c>
    </row>
    <row r="542" spans="1:3" x14ac:dyDescent="0.2">
      <c r="A542" s="165">
        <v>752</v>
      </c>
      <c r="B542" s="161" t="s">
        <v>400</v>
      </c>
      <c r="C542" s="164" t="s">
        <v>461</v>
      </c>
    </row>
    <row r="543" spans="1:3" x14ac:dyDescent="0.2">
      <c r="A543" s="165">
        <v>753</v>
      </c>
      <c r="B543" s="161" t="s">
        <v>402</v>
      </c>
      <c r="C543" s="164" t="s">
        <v>461</v>
      </c>
    </row>
    <row r="544" spans="1:3" x14ac:dyDescent="0.2">
      <c r="A544" s="165">
        <v>754</v>
      </c>
      <c r="B544" s="161" t="s">
        <v>400</v>
      </c>
      <c r="C544" s="164" t="s">
        <v>461</v>
      </c>
    </row>
    <row r="545" spans="1:3" x14ac:dyDescent="0.2">
      <c r="A545" s="165">
        <v>755</v>
      </c>
      <c r="B545" s="161" t="s">
        <v>402</v>
      </c>
      <c r="C545" s="164" t="s">
        <v>461</v>
      </c>
    </row>
    <row r="546" spans="1:3" x14ac:dyDescent="0.2">
      <c r="A546" s="165">
        <v>756</v>
      </c>
      <c r="B546" s="161" t="s">
        <v>400</v>
      </c>
      <c r="C546" s="164" t="s">
        <v>461</v>
      </c>
    </row>
    <row r="547" spans="1:3" x14ac:dyDescent="0.2">
      <c r="A547" s="165">
        <v>757</v>
      </c>
      <c r="B547" s="161" t="s">
        <v>402</v>
      </c>
      <c r="C547" s="164" t="s">
        <v>461</v>
      </c>
    </row>
    <row r="548" spans="1:3" x14ac:dyDescent="0.2">
      <c r="A548" s="165">
        <v>758</v>
      </c>
      <c r="B548" s="161" t="s">
        <v>400</v>
      </c>
      <c r="C548" s="164" t="s">
        <v>461</v>
      </c>
    </row>
    <row r="549" spans="1:3" x14ac:dyDescent="0.2">
      <c r="A549" s="165">
        <v>759</v>
      </c>
      <c r="B549" s="161" t="s">
        <v>402</v>
      </c>
      <c r="C549" s="164" t="s">
        <v>461</v>
      </c>
    </row>
    <row r="550" spans="1:3" x14ac:dyDescent="0.2">
      <c r="A550" s="165">
        <v>760</v>
      </c>
      <c r="B550" s="161" t="s">
        <v>400</v>
      </c>
      <c r="C550" s="164" t="s">
        <v>461</v>
      </c>
    </row>
    <row r="551" spans="1:3" x14ac:dyDescent="0.2">
      <c r="A551" s="165">
        <v>761</v>
      </c>
      <c r="B551" s="161" t="s">
        <v>402</v>
      </c>
      <c r="C551" s="164" t="s">
        <v>461</v>
      </c>
    </row>
    <row r="552" spans="1:3" x14ac:dyDescent="0.2">
      <c r="A552" s="165">
        <v>762</v>
      </c>
      <c r="B552" s="161" t="s">
        <v>400</v>
      </c>
      <c r="C552" s="164" t="s">
        <v>461</v>
      </c>
    </row>
    <row r="553" spans="1:3" x14ac:dyDescent="0.2">
      <c r="A553" s="165">
        <v>763</v>
      </c>
      <c r="B553" s="161" t="s">
        <v>402</v>
      </c>
      <c r="C553" s="164" t="s">
        <v>461</v>
      </c>
    </row>
    <row r="554" spans="1:3" x14ac:dyDescent="0.2">
      <c r="A554" s="165">
        <v>764</v>
      </c>
      <c r="B554" s="161" t="s">
        <v>400</v>
      </c>
      <c r="C554" s="164" t="s">
        <v>461</v>
      </c>
    </row>
    <row r="555" spans="1:3" x14ac:dyDescent="0.2">
      <c r="A555" s="165">
        <v>765</v>
      </c>
      <c r="B555" s="161" t="s">
        <v>402</v>
      </c>
      <c r="C555" s="164" t="s">
        <v>461</v>
      </c>
    </row>
    <row r="556" spans="1:3" x14ac:dyDescent="0.2">
      <c r="A556" s="165">
        <v>766</v>
      </c>
      <c r="B556" s="161" t="s">
        <v>400</v>
      </c>
      <c r="C556" s="164" t="s">
        <v>461</v>
      </c>
    </row>
    <row r="557" spans="1:3" x14ac:dyDescent="0.2">
      <c r="A557" s="165">
        <v>767</v>
      </c>
      <c r="B557" s="161" t="s">
        <v>402</v>
      </c>
      <c r="C557" s="164" t="s">
        <v>461</v>
      </c>
    </row>
    <row r="558" spans="1:3" x14ac:dyDescent="0.2">
      <c r="A558" s="165">
        <v>768</v>
      </c>
      <c r="B558" s="161" t="s">
        <v>400</v>
      </c>
      <c r="C558" s="164" t="s">
        <v>461</v>
      </c>
    </row>
    <row r="559" spans="1:3" x14ac:dyDescent="0.2">
      <c r="A559" s="165">
        <v>769</v>
      </c>
      <c r="B559" s="161" t="s">
        <v>402</v>
      </c>
      <c r="C559" s="164" t="s">
        <v>461</v>
      </c>
    </row>
    <row r="560" spans="1:3" x14ac:dyDescent="0.2">
      <c r="A560" s="165">
        <v>770</v>
      </c>
      <c r="B560" s="161" t="s">
        <v>403</v>
      </c>
      <c r="C560" s="164" t="s">
        <v>461</v>
      </c>
    </row>
    <row r="561" spans="1:3" x14ac:dyDescent="0.2">
      <c r="A561" s="165">
        <v>775</v>
      </c>
      <c r="B561" s="161" t="s">
        <v>404</v>
      </c>
      <c r="C561" s="164" t="s">
        <v>461</v>
      </c>
    </row>
    <row r="562" spans="1:3" x14ac:dyDescent="0.2">
      <c r="A562" s="165">
        <v>776</v>
      </c>
      <c r="B562" s="161" t="s">
        <v>404</v>
      </c>
      <c r="C562" s="164" t="s">
        <v>461</v>
      </c>
    </row>
    <row r="563" spans="1:3" x14ac:dyDescent="0.2">
      <c r="A563" s="165">
        <v>781</v>
      </c>
      <c r="B563" s="161" t="s">
        <v>400</v>
      </c>
      <c r="C563" s="164" t="s">
        <v>462</v>
      </c>
    </row>
    <row r="564" spans="1:3" x14ac:dyDescent="0.2">
      <c r="A564" s="165">
        <v>782</v>
      </c>
      <c r="B564" s="161" t="s">
        <v>400</v>
      </c>
      <c r="C564" s="164" t="s">
        <v>461</v>
      </c>
    </row>
    <row r="565" spans="1:3" x14ac:dyDescent="0.2">
      <c r="A565" s="165">
        <v>783</v>
      </c>
      <c r="B565" s="161" t="s">
        <v>400</v>
      </c>
      <c r="C565" s="164" t="s">
        <v>461</v>
      </c>
    </row>
    <row r="566" spans="1:3" x14ac:dyDescent="0.2">
      <c r="A566" s="165">
        <v>784</v>
      </c>
      <c r="B566" s="161" t="s">
        <v>400</v>
      </c>
      <c r="C566" s="164" t="s">
        <v>461</v>
      </c>
    </row>
    <row r="567" spans="1:3" x14ac:dyDescent="0.2">
      <c r="A567" s="165">
        <v>785</v>
      </c>
      <c r="B567" s="161" t="s">
        <v>400</v>
      </c>
      <c r="C567" s="164" t="s">
        <v>461</v>
      </c>
    </row>
    <row r="568" spans="1:3" x14ac:dyDescent="0.2">
      <c r="A568" s="165">
        <v>786</v>
      </c>
      <c r="B568" s="161" t="s">
        <v>400</v>
      </c>
      <c r="C568" s="164" t="s">
        <v>461</v>
      </c>
    </row>
    <row r="569" spans="1:3" x14ac:dyDescent="0.2">
      <c r="A569" s="165">
        <v>787</v>
      </c>
      <c r="B569" s="161" t="s">
        <v>405</v>
      </c>
      <c r="C569" s="164" t="s">
        <v>461</v>
      </c>
    </row>
    <row r="570" spans="1:3" x14ac:dyDescent="0.2">
      <c r="A570" s="165">
        <v>788</v>
      </c>
      <c r="B570" s="161" t="s">
        <v>406</v>
      </c>
      <c r="C570" s="164" t="s">
        <v>461</v>
      </c>
    </row>
    <row r="571" spans="1:3" x14ac:dyDescent="0.2">
      <c r="A571" s="165">
        <v>789</v>
      </c>
      <c r="B571" s="161" t="s">
        <v>407</v>
      </c>
      <c r="C571" s="164" t="s">
        <v>461</v>
      </c>
    </row>
    <row r="572" spans="1:3" x14ac:dyDescent="0.2">
      <c r="A572" s="165">
        <v>790</v>
      </c>
      <c r="B572" s="161" t="s">
        <v>408</v>
      </c>
      <c r="C572" s="164" t="s">
        <v>461</v>
      </c>
    </row>
    <row r="573" spans="1:3" x14ac:dyDescent="0.2">
      <c r="A573" s="165">
        <v>791</v>
      </c>
      <c r="B573" s="161" t="s">
        <v>409</v>
      </c>
      <c r="C573" s="164" t="s">
        <v>461</v>
      </c>
    </row>
    <row r="574" spans="1:3" x14ac:dyDescent="0.2">
      <c r="A574" s="165">
        <v>792</v>
      </c>
      <c r="B574" s="161" t="s">
        <v>410</v>
      </c>
      <c r="C574" s="164" t="s">
        <v>461</v>
      </c>
    </row>
    <row r="575" spans="1:3" x14ac:dyDescent="0.2">
      <c r="A575" s="165">
        <v>793</v>
      </c>
      <c r="B575" s="161" t="s">
        <v>400</v>
      </c>
      <c r="C575" s="164" t="s">
        <v>461</v>
      </c>
    </row>
    <row r="576" spans="1:3" x14ac:dyDescent="0.2">
      <c r="A576" s="165">
        <v>794</v>
      </c>
      <c r="B576" s="161" t="s">
        <v>401</v>
      </c>
      <c r="C576" s="164" t="s">
        <v>461</v>
      </c>
    </row>
    <row r="577" spans="1:3" x14ac:dyDescent="0.2">
      <c r="A577" s="165">
        <v>801</v>
      </c>
      <c r="B577" s="161" t="s">
        <v>329</v>
      </c>
      <c r="C577" s="164" t="s">
        <v>461</v>
      </c>
    </row>
    <row r="578" spans="1:3" x14ac:dyDescent="0.2">
      <c r="A578" s="165">
        <v>802</v>
      </c>
      <c r="B578" s="161" t="s">
        <v>411</v>
      </c>
      <c r="C578" s="164" t="s">
        <v>461</v>
      </c>
    </row>
    <row r="579" spans="1:3" x14ac:dyDescent="0.2">
      <c r="A579" s="165">
        <v>803</v>
      </c>
      <c r="B579" s="161" t="s">
        <v>412</v>
      </c>
      <c r="C579" s="164" t="s">
        <v>462</v>
      </c>
    </row>
    <row r="580" spans="1:3" x14ac:dyDescent="0.2">
      <c r="A580" s="165">
        <v>804</v>
      </c>
      <c r="B580" s="161" t="s">
        <v>411</v>
      </c>
      <c r="C580" s="164" t="s">
        <v>461</v>
      </c>
    </row>
    <row r="581" spans="1:3" x14ac:dyDescent="0.2">
      <c r="A581" s="165">
        <v>805</v>
      </c>
      <c r="B581" s="161" t="s">
        <v>412</v>
      </c>
      <c r="C581" s="164" t="s">
        <v>462</v>
      </c>
    </row>
    <row r="582" spans="1:3" x14ac:dyDescent="0.2">
      <c r="A582" s="165">
        <v>806</v>
      </c>
      <c r="B582" s="161" t="s">
        <v>411</v>
      </c>
      <c r="C582" s="164" t="s">
        <v>461</v>
      </c>
    </row>
    <row r="583" spans="1:3" x14ac:dyDescent="0.2">
      <c r="A583" s="165">
        <v>807</v>
      </c>
      <c r="B583" s="161" t="s">
        <v>412</v>
      </c>
      <c r="C583" s="164" t="s">
        <v>462</v>
      </c>
    </row>
    <row r="584" spans="1:3" x14ac:dyDescent="0.2">
      <c r="A584" s="165">
        <v>808</v>
      </c>
      <c r="B584" s="161" t="s">
        <v>411</v>
      </c>
      <c r="C584" s="164" t="s">
        <v>461</v>
      </c>
    </row>
    <row r="585" spans="1:3" x14ac:dyDescent="0.2">
      <c r="A585" s="165">
        <v>809</v>
      </c>
      <c r="B585" s="161" t="s">
        <v>412</v>
      </c>
      <c r="C585" s="164" t="s">
        <v>462</v>
      </c>
    </row>
    <row r="586" spans="1:3" x14ac:dyDescent="0.2">
      <c r="A586" s="165">
        <v>810</v>
      </c>
      <c r="B586" s="161" t="s">
        <v>411</v>
      </c>
      <c r="C586" s="164" t="s">
        <v>461</v>
      </c>
    </row>
    <row r="587" spans="1:3" x14ac:dyDescent="0.2">
      <c r="A587" s="165">
        <v>811</v>
      </c>
      <c r="B587" s="161" t="s">
        <v>412</v>
      </c>
      <c r="C587" s="164" t="s">
        <v>462</v>
      </c>
    </row>
    <row r="588" spans="1:3" x14ac:dyDescent="0.2">
      <c r="A588" s="165">
        <v>812</v>
      </c>
      <c r="B588" s="161" t="s">
        <v>411</v>
      </c>
      <c r="C588" s="164" t="s">
        <v>461</v>
      </c>
    </row>
    <row r="589" spans="1:3" x14ac:dyDescent="0.2">
      <c r="A589" s="165">
        <v>813</v>
      </c>
      <c r="B589" s="161" t="s">
        <v>412</v>
      </c>
      <c r="C589" s="164" t="s">
        <v>462</v>
      </c>
    </row>
    <row r="590" spans="1:3" x14ac:dyDescent="0.2">
      <c r="A590" s="165">
        <v>814</v>
      </c>
      <c r="B590" s="161" t="s">
        <v>411</v>
      </c>
      <c r="C590" s="164" t="s">
        <v>461</v>
      </c>
    </row>
    <row r="591" spans="1:3" x14ac:dyDescent="0.2">
      <c r="A591" s="165">
        <v>815</v>
      </c>
      <c r="B591" s="161" t="s">
        <v>412</v>
      </c>
      <c r="C591" s="164" t="s">
        <v>462</v>
      </c>
    </row>
    <row r="592" spans="1:3" x14ac:dyDescent="0.2">
      <c r="A592" s="165">
        <v>816</v>
      </c>
      <c r="B592" s="161" t="s">
        <v>411</v>
      </c>
      <c r="C592" s="164" t="s">
        <v>461</v>
      </c>
    </row>
    <row r="593" spans="1:3" x14ac:dyDescent="0.2">
      <c r="A593" s="165">
        <v>817</v>
      </c>
      <c r="B593" s="161" t="s">
        <v>412</v>
      </c>
      <c r="C593" s="164" t="s">
        <v>462</v>
      </c>
    </row>
    <row r="594" spans="1:3" x14ac:dyDescent="0.2">
      <c r="A594" s="165">
        <v>818</v>
      </c>
      <c r="B594" s="161" t="s">
        <v>411</v>
      </c>
      <c r="C594" s="164" t="s">
        <v>461</v>
      </c>
    </row>
    <row r="595" spans="1:3" x14ac:dyDescent="0.2">
      <c r="A595" s="165">
        <v>819</v>
      </c>
      <c r="B595" s="161" t="s">
        <v>412</v>
      </c>
      <c r="C595" s="164" t="s">
        <v>462</v>
      </c>
    </row>
    <row r="596" spans="1:3" x14ac:dyDescent="0.2">
      <c r="A596" s="165">
        <v>820</v>
      </c>
      <c r="B596" s="161" t="s">
        <v>411</v>
      </c>
      <c r="C596" s="164" t="s">
        <v>461</v>
      </c>
    </row>
    <row r="597" spans="1:3" x14ac:dyDescent="0.2">
      <c r="A597" s="165">
        <v>821</v>
      </c>
      <c r="B597" s="161" t="s">
        <v>412</v>
      </c>
      <c r="C597" s="164" t="s">
        <v>462</v>
      </c>
    </row>
    <row r="598" spans="1:3" x14ac:dyDescent="0.2">
      <c r="A598" s="165">
        <v>822</v>
      </c>
      <c r="B598" s="161" t="s">
        <v>411</v>
      </c>
      <c r="C598" s="164" t="s">
        <v>461</v>
      </c>
    </row>
    <row r="599" spans="1:3" x14ac:dyDescent="0.2">
      <c r="A599" s="165">
        <v>823</v>
      </c>
      <c r="B599" s="161" t="s">
        <v>412</v>
      </c>
      <c r="C599" s="164" t="s">
        <v>462</v>
      </c>
    </row>
    <row r="600" spans="1:3" x14ac:dyDescent="0.2">
      <c r="A600" s="165">
        <v>824</v>
      </c>
      <c r="B600" s="161" t="s">
        <v>411</v>
      </c>
      <c r="C600" s="164" t="s">
        <v>461</v>
      </c>
    </row>
    <row r="601" spans="1:3" x14ac:dyDescent="0.2">
      <c r="A601" s="165">
        <v>825</v>
      </c>
      <c r="B601" s="161" t="s">
        <v>412</v>
      </c>
      <c r="C601" s="164" t="s">
        <v>462</v>
      </c>
    </row>
    <row r="602" spans="1:3" x14ac:dyDescent="0.2">
      <c r="A602" s="165">
        <v>826</v>
      </c>
      <c r="B602" s="161" t="s">
        <v>411</v>
      </c>
      <c r="C602" s="164" t="s">
        <v>461</v>
      </c>
    </row>
    <row r="603" spans="1:3" x14ac:dyDescent="0.2">
      <c r="A603" s="165">
        <v>827</v>
      </c>
      <c r="B603" s="161" t="s">
        <v>412</v>
      </c>
      <c r="C603" s="164" t="s">
        <v>462</v>
      </c>
    </row>
    <row r="604" spans="1:3" x14ac:dyDescent="0.2">
      <c r="A604" s="165">
        <v>828</v>
      </c>
      <c r="B604" s="161" t="s">
        <v>411</v>
      </c>
      <c r="C604" s="164" t="s">
        <v>461</v>
      </c>
    </row>
    <row r="605" spans="1:3" x14ac:dyDescent="0.2">
      <c r="A605" s="165">
        <v>829</v>
      </c>
      <c r="B605" s="161" t="s">
        <v>412</v>
      </c>
      <c r="C605" s="164" t="s">
        <v>462</v>
      </c>
    </row>
    <row r="606" spans="1:3" x14ac:dyDescent="0.2">
      <c r="A606" s="165">
        <v>830</v>
      </c>
      <c r="B606" s="161" t="s">
        <v>411</v>
      </c>
      <c r="C606" s="164" t="s">
        <v>461</v>
      </c>
    </row>
    <row r="607" spans="1:3" x14ac:dyDescent="0.2">
      <c r="A607" s="165">
        <v>831</v>
      </c>
      <c r="B607" s="161" t="s">
        <v>412</v>
      </c>
      <c r="C607" s="164" t="s">
        <v>462</v>
      </c>
    </row>
    <row r="608" spans="1:3" x14ac:dyDescent="0.2">
      <c r="A608" s="165">
        <v>832</v>
      </c>
      <c r="B608" s="161" t="s">
        <v>411</v>
      </c>
      <c r="C608" s="164" t="s">
        <v>461</v>
      </c>
    </row>
    <row r="609" spans="1:3" x14ac:dyDescent="0.2">
      <c r="A609" s="165">
        <v>833</v>
      </c>
      <c r="B609" s="161" t="s">
        <v>412</v>
      </c>
      <c r="C609" s="164" t="s">
        <v>462</v>
      </c>
    </row>
    <row r="610" spans="1:3" x14ac:dyDescent="0.2">
      <c r="A610" s="165">
        <v>834</v>
      </c>
      <c r="B610" s="161" t="s">
        <v>411</v>
      </c>
      <c r="C610" s="164" t="s">
        <v>461</v>
      </c>
    </row>
    <row r="611" spans="1:3" x14ac:dyDescent="0.2">
      <c r="A611" s="165">
        <v>835</v>
      </c>
      <c r="B611" s="161" t="s">
        <v>412</v>
      </c>
      <c r="C611" s="164" t="s">
        <v>462</v>
      </c>
    </row>
    <row r="612" spans="1:3" x14ac:dyDescent="0.2">
      <c r="A612" s="165">
        <v>836</v>
      </c>
      <c r="B612" s="161" t="s">
        <v>411</v>
      </c>
      <c r="C612" s="164" t="s">
        <v>461</v>
      </c>
    </row>
    <row r="613" spans="1:3" x14ac:dyDescent="0.2">
      <c r="A613" s="165">
        <v>837</v>
      </c>
      <c r="B613" s="161" t="s">
        <v>412</v>
      </c>
      <c r="C613" s="164" t="s">
        <v>462</v>
      </c>
    </row>
    <row r="614" spans="1:3" x14ac:dyDescent="0.2">
      <c r="A614" s="165">
        <v>838</v>
      </c>
      <c r="B614" s="161" t="s">
        <v>411</v>
      </c>
      <c r="C614" s="164" t="s">
        <v>461</v>
      </c>
    </row>
    <row r="615" spans="1:3" x14ac:dyDescent="0.2">
      <c r="A615" s="165">
        <v>839</v>
      </c>
      <c r="B615" s="161" t="s">
        <v>412</v>
      </c>
      <c r="C615" s="164" t="s">
        <v>462</v>
      </c>
    </row>
    <row r="616" spans="1:3" x14ac:dyDescent="0.2">
      <c r="A616" s="165">
        <v>840</v>
      </c>
      <c r="B616" s="161" t="s">
        <v>411</v>
      </c>
      <c r="C616" s="164" t="s">
        <v>461</v>
      </c>
    </row>
    <row r="617" spans="1:3" x14ac:dyDescent="0.2">
      <c r="A617" s="165">
        <v>841</v>
      </c>
      <c r="B617" s="161" t="s">
        <v>412</v>
      </c>
      <c r="C617" s="164" t="s">
        <v>462</v>
      </c>
    </row>
    <row r="618" spans="1:3" x14ac:dyDescent="0.2">
      <c r="A618" s="165">
        <v>842</v>
      </c>
      <c r="B618" s="161" t="s">
        <v>411</v>
      </c>
      <c r="C618" s="164" t="s">
        <v>461</v>
      </c>
    </row>
    <row r="619" spans="1:3" x14ac:dyDescent="0.2">
      <c r="A619" s="165">
        <v>843</v>
      </c>
      <c r="B619" s="161" t="s">
        <v>412</v>
      </c>
      <c r="C619" s="164" t="s">
        <v>462</v>
      </c>
    </row>
    <row r="620" spans="1:3" x14ac:dyDescent="0.2">
      <c r="A620" s="165">
        <v>844</v>
      </c>
      <c r="B620" s="161" t="s">
        <v>411</v>
      </c>
      <c r="C620" s="164" t="s">
        <v>461</v>
      </c>
    </row>
    <row r="621" spans="1:3" x14ac:dyDescent="0.2">
      <c r="A621" s="165">
        <v>845</v>
      </c>
      <c r="B621" s="161" t="s">
        <v>412</v>
      </c>
      <c r="C621" s="164" t="s">
        <v>462</v>
      </c>
    </row>
    <row r="622" spans="1:3" x14ac:dyDescent="0.2">
      <c r="A622" s="165">
        <v>846</v>
      </c>
      <c r="B622" s="161" t="s">
        <v>411</v>
      </c>
      <c r="C622" s="164" t="s">
        <v>461</v>
      </c>
    </row>
    <row r="623" spans="1:3" x14ac:dyDescent="0.2">
      <c r="A623" s="165">
        <v>847</v>
      </c>
      <c r="B623" s="161" t="s">
        <v>412</v>
      </c>
      <c r="C623" s="164" t="s">
        <v>462</v>
      </c>
    </row>
    <row r="624" spans="1:3" x14ac:dyDescent="0.2">
      <c r="A624" s="165">
        <v>848</v>
      </c>
      <c r="B624" s="161" t="s">
        <v>411</v>
      </c>
      <c r="C624" s="164" t="s">
        <v>461</v>
      </c>
    </row>
    <row r="625" spans="1:3" x14ac:dyDescent="0.2">
      <c r="A625" s="165">
        <v>849</v>
      </c>
      <c r="B625" s="161" t="s">
        <v>412</v>
      </c>
      <c r="C625" s="164" t="s">
        <v>462</v>
      </c>
    </row>
    <row r="626" spans="1:3" x14ac:dyDescent="0.2">
      <c r="A626" s="165">
        <v>850</v>
      </c>
      <c r="B626" s="161" t="s">
        <v>412</v>
      </c>
      <c r="C626" s="164" t="s">
        <v>462</v>
      </c>
    </row>
    <row r="627" spans="1:3" x14ac:dyDescent="0.2">
      <c r="A627" s="165">
        <v>851</v>
      </c>
      <c r="B627" s="161" t="s">
        <v>412</v>
      </c>
      <c r="C627" s="164" t="s">
        <v>462</v>
      </c>
    </row>
    <row r="628" spans="1:3" x14ac:dyDescent="0.2">
      <c r="A628" s="165">
        <v>852</v>
      </c>
      <c r="B628" s="161" t="s">
        <v>411</v>
      </c>
      <c r="C628" s="164" t="s">
        <v>461</v>
      </c>
    </row>
    <row r="629" spans="1:3" x14ac:dyDescent="0.2">
      <c r="A629" s="165">
        <v>853</v>
      </c>
      <c r="B629" s="161" t="s">
        <v>411</v>
      </c>
      <c r="C629" s="164" t="s">
        <v>461</v>
      </c>
    </row>
    <row r="630" spans="1:3" x14ac:dyDescent="0.2">
      <c r="A630" s="165">
        <v>854</v>
      </c>
      <c r="B630" s="161" t="s">
        <v>411</v>
      </c>
      <c r="C630" s="164" t="s">
        <v>461</v>
      </c>
    </row>
    <row r="631" spans="1:3" x14ac:dyDescent="0.2">
      <c r="A631" s="165">
        <v>855</v>
      </c>
      <c r="B631" s="161" t="s">
        <v>411</v>
      </c>
      <c r="C631" s="164" t="s">
        <v>461</v>
      </c>
    </row>
    <row r="632" spans="1:3" x14ac:dyDescent="0.2">
      <c r="A632" s="165">
        <v>856</v>
      </c>
      <c r="B632" s="161" t="s">
        <v>411</v>
      </c>
      <c r="C632" s="164" t="s">
        <v>461</v>
      </c>
    </row>
    <row r="633" spans="1:3" x14ac:dyDescent="0.2">
      <c r="A633" s="165">
        <v>857</v>
      </c>
      <c r="B633" s="161" t="s">
        <v>411</v>
      </c>
      <c r="C633" s="164" t="s">
        <v>461</v>
      </c>
    </row>
    <row r="634" spans="1:3" x14ac:dyDescent="0.2">
      <c r="A634" s="165">
        <v>858</v>
      </c>
      <c r="B634" s="161" t="s">
        <v>411</v>
      </c>
      <c r="C634" s="164" t="s">
        <v>461</v>
      </c>
    </row>
    <row r="635" spans="1:3" x14ac:dyDescent="0.2">
      <c r="A635" s="165">
        <v>859</v>
      </c>
      <c r="B635" s="161" t="s">
        <v>411</v>
      </c>
      <c r="C635" s="164" t="s">
        <v>461</v>
      </c>
    </row>
    <row r="636" spans="1:3" x14ac:dyDescent="0.2">
      <c r="A636" s="165">
        <v>860</v>
      </c>
      <c r="B636" s="161" t="s">
        <v>411</v>
      </c>
      <c r="C636" s="164" t="s">
        <v>461</v>
      </c>
    </row>
    <row r="637" spans="1:3" x14ac:dyDescent="0.2">
      <c r="A637" s="165">
        <v>861</v>
      </c>
      <c r="B637" s="161" t="s">
        <v>411</v>
      </c>
      <c r="C637" s="164" t="s">
        <v>461</v>
      </c>
    </row>
    <row r="638" spans="1:3" x14ac:dyDescent="0.2">
      <c r="A638" s="165">
        <v>862</v>
      </c>
      <c r="B638" s="161" t="s">
        <v>411</v>
      </c>
      <c r="C638" s="164" t="s">
        <v>461</v>
      </c>
    </row>
    <row r="639" spans="1:3" x14ac:dyDescent="0.2">
      <c r="A639" s="165">
        <v>863</v>
      </c>
      <c r="B639" s="161" t="s">
        <v>411</v>
      </c>
      <c r="C639" s="164" t="s">
        <v>461</v>
      </c>
    </row>
    <row r="640" spans="1:3" x14ac:dyDescent="0.2">
      <c r="A640" s="165">
        <v>864</v>
      </c>
      <c r="B640" s="161" t="s">
        <v>411</v>
      </c>
      <c r="C640" s="164" t="s">
        <v>461</v>
      </c>
    </row>
    <row r="641" spans="1:3" x14ac:dyDescent="0.2">
      <c r="A641" s="165">
        <v>865</v>
      </c>
      <c r="B641" s="161" t="s">
        <v>411</v>
      </c>
      <c r="C641" s="164" t="s">
        <v>461</v>
      </c>
    </row>
    <row r="642" spans="1:3" x14ac:dyDescent="0.2">
      <c r="A642" s="165">
        <v>866</v>
      </c>
      <c r="B642" s="161" t="s">
        <v>412</v>
      </c>
      <c r="C642" s="164" t="s">
        <v>462</v>
      </c>
    </row>
    <row r="643" spans="1:3" x14ac:dyDescent="0.2">
      <c r="A643" s="165">
        <v>867</v>
      </c>
      <c r="B643" s="161" t="s">
        <v>411</v>
      </c>
      <c r="C643" s="164" t="s">
        <v>461</v>
      </c>
    </row>
    <row r="644" spans="1:3" x14ac:dyDescent="0.2">
      <c r="A644" s="165">
        <v>868</v>
      </c>
      <c r="B644" s="161" t="s">
        <v>412</v>
      </c>
      <c r="C644" s="164" t="s">
        <v>462</v>
      </c>
    </row>
    <row r="645" spans="1:3" x14ac:dyDescent="0.2">
      <c r="A645" s="165">
        <v>869</v>
      </c>
      <c r="B645" s="161" t="s">
        <v>411</v>
      </c>
      <c r="C645" s="164" t="s">
        <v>461</v>
      </c>
    </row>
    <row r="646" spans="1:3" x14ac:dyDescent="0.2">
      <c r="A646" s="165">
        <v>870</v>
      </c>
      <c r="B646" s="161" t="s">
        <v>412</v>
      </c>
      <c r="C646" s="164" t="s">
        <v>462</v>
      </c>
    </row>
    <row r="647" spans="1:3" x14ac:dyDescent="0.2">
      <c r="A647" s="165">
        <v>871</v>
      </c>
      <c r="B647" s="161" t="s">
        <v>411</v>
      </c>
      <c r="C647" s="164" t="s">
        <v>461</v>
      </c>
    </row>
    <row r="648" spans="1:3" x14ac:dyDescent="0.2">
      <c r="A648" s="165">
        <v>872</v>
      </c>
      <c r="B648" s="161" t="s">
        <v>412</v>
      </c>
      <c r="C648" s="164" t="s">
        <v>462</v>
      </c>
    </row>
    <row r="649" spans="1:3" x14ac:dyDescent="0.2">
      <c r="A649" s="165">
        <v>873</v>
      </c>
      <c r="B649" s="161" t="s">
        <v>411</v>
      </c>
      <c r="C649" s="164" t="s">
        <v>461</v>
      </c>
    </row>
    <row r="650" spans="1:3" x14ac:dyDescent="0.2">
      <c r="A650" s="165">
        <v>874</v>
      </c>
      <c r="B650" s="161" t="s">
        <v>412</v>
      </c>
      <c r="C650" s="164" t="s">
        <v>462</v>
      </c>
    </row>
    <row r="651" spans="1:3" x14ac:dyDescent="0.2">
      <c r="A651" s="165">
        <v>875</v>
      </c>
      <c r="B651" s="161" t="s">
        <v>411</v>
      </c>
      <c r="C651" s="164" t="s">
        <v>461</v>
      </c>
    </row>
    <row r="652" spans="1:3" x14ac:dyDescent="0.2">
      <c r="A652" s="165">
        <v>876</v>
      </c>
      <c r="B652" s="161" t="s">
        <v>412</v>
      </c>
      <c r="C652" s="164" t="s">
        <v>462</v>
      </c>
    </row>
    <row r="653" spans="1:3" x14ac:dyDescent="0.2">
      <c r="A653" s="165">
        <v>877</v>
      </c>
      <c r="B653" s="161" t="s">
        <v>411</v>
      </c>
      <c r="C653" s="164" t="s">
        <v>461</v>
      </c>
    </row>
    <row r="654" spans="1:3" x14ac:dyDescent="0.2">
      <c r="A654" s="165">
        <v>878</v>
      </c>
      <c r="B654" s="161" t="s">
        <v>412</v>
      </c>
      <c r="C654" s="164" t="s">
        <v>462</v>
      </c>
    </row>
    <row r="655" spans="1:3" x14ac:dyDescent="0.2">
      <c r="A655" s="165">
        <v>879</v>
      </c>
      <c r="B655" s="161" t="s">
        <v>411</v>
      </c>
      <c r="C655" s="164" t="s">
        <v>461</v>
      </c>
    </row>
    <row r="656" spans="1:3" x14ac:dyDescent="0.2">
      <c r="A656" s="165">
        <v>880</v>
      </c>
      <c r="B656" s="161" t="s">
        <v>412</v>
      </c>
      <c r="C656" s="164" t="s">
        <v>462</v>
      </c>
    </row>
    <row r="657" spans="1:3" x14ac:dyDescent="0.2">
      <c r="A657" s="165">
        <v>881</v>
      </c>
      <c r="B657" s="161" t="s">
        <v>411</v>
      </c>
      <c r="C657" s="164" t="s">
        <v>461</v>
      </c>
    </row>
    <row r="658" spans="1:3" x14ac:dyDescent="0.2">
      <c r="A658" s="165">
        <v>882</v>
      </c>
      <c r="B658" s="161" t="s">
        <v>412</v>
      </c>
      <c r="C658" s="164" t="s">
        <v>462</v>
      </c>
    </row>
    <row r="659" spans="1:3" x14ac:dyDescent="0.2">
      <c r="A659" s="165">
        <v>883</v>
      </c>
      <c r="B659" s="161" t="s">
        <v>411</v>
      </c>
      <c r="C659" s="164" t="s">
        <v>461</v>
      </c>
    </row>
    <row r="660" spans="1:3" x14ac:dyDescent="0.2">
      <c r="A660" s="165">
        <v>884</v>
      </c>
      <c r="B660" s="161" t="s">
        <v>412</v>
      </c>
      <c r="C660" s="164" t="s">
        <v>462</v>
      </c>
    </row>
    <row r="661" spans="1:3" x14ac:dyDescent="0.2">
      <c r="A661" s="165">
        <v>885</v>
      </c>
      <c r="B661" s="161" t="s">
        <v>411</v>
      </c>
      <c r="C661" s="164" t="s">
        <v>461</v>
      </c>
    </row>
    <row r="662" spans="1:3" x14ac:dyDescent="0.2">
      <c r="A662" s="165">
        <v>886</v>
      </c>
      <c r="B662" s="161" t="s">
        <v>412</v>
      </c>
      <c r="C662" s="164" t="s">
        <v>462</v>
      </c>
    </row>
    <row r="663" spans="1:3" x14ac:dyDescent="0.2">
      <c r="A663" s="165">
        <v>887</v>
      </c>
      <c r="B663" s="161" t="s">
        <v>411</v>
      </c>
      <c r="C663" s="164" t="s">
        <v>461</v>
      </c>
    </row>
    <row r="664" spans="1:3" x14ac:dyDescent="0.2">
      <c r="A664" s="165">
        <v>888</v>
      </c>
      <c r="B664" s="161" t="s">
        <v>412</v>
      </c>
      <c r="C664" s="164" t="s">
        <v>462</v>
      </c>
    </row>
    <row r="665" spans="1:3" x14ac:dyDescent="0.2">
      <c r="A665" s="165">
        <v>889</v>
      </c>
      <c r="B665" s="161" t="s">
        <v>411</v>
      </c>
      <c r="C665" s="164" t="s">
        <v>461</v>
      </c>
    </row>
    <row r="666" spans="1:3" x14ac:dyDescent="0.2">
      <c r="A666" s="165">
        <v>890</v>
      </c>
      <c r="B666" s="161" t="s">
        <v>412</v>
      </c>
      <c r="C666" s="164" t="s">
        <v>462</v>
      </c>
    </row>
    <row r="667" spans="1:3" x14ac:dyDescent="0.2">
      <c r="A667" s="165">
        <v>891</v>
      </c>
      <c r="B667" s="161" t="s">
        <v>412</v>
      </c>
      <c r="C667" s="164" t="s">
        <v>462</v>
      </c>
    </row>
    <row r="668" spans="1:3" x14ac:dyDescent="0.2">
      <c r="A668" s="165">
        <v>892</v>
      </c>
      <c r="B668" s="161" t="s">
        <v>412</v>
      </c>
      <c r="C668" s="164" t="s">
        <v>462</v>
      </c>
    </row>
    <row r="669" spans="1:3" x14ac:dyDescent="0.2">
      <c r="A669" s="165">
        <v>893</v>
      </c>
      <c r="B669" s="161" t="s">
        <v>412</v>
      </c>
      <c r="C669" s="164" t="s">
        <v>462</v>
      </c>
    </row>
    <row r="670" spans="1:3" x14ac:dyDescent="0.2">
      <c r="A670" s="165">
        <v>894</v>
      </c>
      <c r="B670" s="161" t="s">
        <v>370</v>
      </c>
      <c r="C670" s="164" t="s">
        <v>462</v>
      </c>
    </row>
    <row r="671" spans="1:3" x14ac:dyDescent="0.2">
      <c r="A671" s="165">
        <v>895</v>
      </c>
      <c r="B671" s="161" t="s">
        <v>370</v>
      </c>
      <c r="C671" s="164" t="s">
        <v>462</v>
      </c>
    </row>
    <row r="672" spans="1:3" x14ac:dyDescent="0.2">
      <c r="A672" s="165">
        <v>896</v>
      </c>
      <c r="B672" s="161" t="s">
        <v>370</v>
      </c>
      <c r="C672" s="164" t="s">
        <v>462</v>
      </c>
    </row>
    <row r="673" spans="1:3" x14ac:dyDescent="0.2">
      <c r="A673" s="165">
        <v>897</v>
      </c>
      <c r="B673" s="161" t="s">
        <v>412</v>
      </c>
      <c r="C673" s="164" t="s">
        <v>462</v>
      </c>
    </row>
    <row r="674" spans="1:3" x14ac:dyDescent="0.2">
      <c r="A674" s="165">
        <v>898</v>
      </c>
      <c r="B674" s="161" t="s">
        <v>412</v>
      </c>
      <c r="C674" s="164" t="s">
        <v>462</v>
      </c>
    </row>
    <row r="675" spans="1:3" x14ac:dyDescent="0.2">
      <c r="A675" s="165">
        <v>899</v>
      </c>
      <c r="B675" s="161" t="s">
        <v>413</v>
      </c>
      <c r="C675" s="164" t="s">
        <v>462</v>
      </c>
    </row>
    <row r="676" spans="1:3" x14ac:dyDescent="0.2">
      <c r="A676" s="165">
        <v>900</v>
      </c>
      <c r="B676" s="161" t="s">
        <v>413</v>
      </c>
      <c r="C676" s="164" t="s">
        <v>462</v>
      </c>
    </row>
    <row r="677" spans="1:3" x14ac:dyDescent="0.2">
      <c r="A677" s="165">
        <v>901</v>
      </c>
      <c r="B677" s="161" t="s">
        <v>413</v>
      </c>
      <c r="C677" s="164" t="s">
        <v>462</v>
      </c>
    </row>
    <row r="678" spans="1:3" x14ac:dyDescent="0.2">
      <c r="A678" s="165">
        <v>902</v>
      </c>
      <c r="B678" s="161" t="s">
        <v>413</v>
      </c>
      <c r="C678" s="164" t="s">
        <v>462</v>
      </c>
    </row>
    <row r="679" spans="1:3" x14ac:dyDescent="0.2">
      <c r="A679" s="165">
        <v>903</v>
      </c>
      <c r="B679" s="161" t="s">
        <v>413</v>
      </c>
      <c r="C679" s="164" t="s">
        <v>462</v>
      </c>
    </row>
    <row r="680" spans="1:3" x14ac:dyDescent="0.2">
      <c r="A680" s="165">
        <v>904</v>
      </c>
      <c r="B680" s="161" t="s">
        <v>414</v>
      </c>
      <c r="C680" s="164" t="s">
        <v>462</v>
      </c>
    </row>
    <row r="681" spans="1:3" x14ac:dyDescent="0.2">
      <c r="A681" s="165">
        <v>905</v>
      </c>
      <c r="B681" s="161" t="s">
        <v>414</v>
      </c>
      <c r="C681" s="164" t="s">
        <v>462</v>
      </c>
    </row>
    <row r="682" spans="1:3" x14ac:dyDescent="0.2">
      <c r="A682" s="165">
        <v>906</v>
      </c>
      <c r="B682" s="161" t="s">
        <v>414</v>
      </c>
      <c r="C682" s="164" t="s">
        <v>462</v>
      </c>
    </row>
    <row r="683" spans="1:3" x14ac:dyDescent="0.2">
      <c r="A683" s="165">
        <v>907</v>
      </c>
      <c r="B683" s="161" t="s">
        <v>415</v>
      </c>
      <c r="C683" s="164" t="s">
        <v>462</v>
      </c>
    </row>
    <row r="684" spans="1:3" x14ac:dyDescent="0.2">
      <c r="A684" s="165">
        <v>908</v>
      </c>
      <c r="B684" s="161" t="s">
        <v>415</v>
      </c>
      <c r="C684" s="164" t="s">
        <v>462</v>
      </c>
    </row>
    <row r="685" spans="1:3" x14ac:dyDescent="0.2">
      <c r="A685" s="165">
        <v>909</v>
      </c>
      <c r="B685" s="161" t="s">
        <v>415</v>
      </c>
      <c r="C685" s="164" t="s">
        <v>462</v>
      </c>
    </row>
    <row r="686" spans="1:3" x14ac:dyDescent="0.2">
      <c r="A686" s="165">
        <v>910</v>
      </c>
      <c r="B686" s="161" t="s">
        <v>415</v>
      </c>
      <c r="C686" s="164" t="s">
        <v>462</v>
      </c>
    </row>
    <row r="687" spans="1:3" x14ac:dyDescent="0.2">
      <c r="A687" s="165">
        <v>911</v>
      </c>
      <c r="B687" s="161" t="s">
        <v>415</v>
      </c>
      <c r="C687" s="164" t="s">
        <v>462</v>
      </c>
    </row>
    <row r="688" spans="1:3" x14ac:dyDescent="0.2">
      <c r="A688" s="165">
        <v>912</v>
      </c>
      <c r="B688" s="161" t="s">
        <v>415</v>
      </c>
      <c r="C688" s="164" t="s">
        <v>462</v>
      </c>
    </row>
    <row r="689" spans="1:3" x14ac:dyDescent="0.2">
      <c r="A689" s="165">
        <v>913</v>
      </c>
      <c r="B689" s="161" t="s">
        <v>415</v>
      </c>
      <c r="C689" s="164" t="s">
        <v>462</v>
      </c>
    </row>
    <row r="690" spans="1:3" x14ac:dyDescent="0.2">
      <c r="A690" s="165">
        <v>914</v>
      </c>
      <c r="B690" s="161" t="s">
        <v>416</v>
      </c>
      <c r="C690" s="164" t="s">
        <v>461</v>
      </c>
    </row>
    <row r="691" spans="1:3" x14ac:dyDescent="0.2">
      <c r="A691" s="165">
        <v>915</v>
      </c>
      <c r="B691" s="161" t="s">
        <v>370</v>
      </c>
      <c r="C691" s="164" t="s">
        <v>461</v>
      </c>
    </row>
    <row r="692" spans="1:3" x14ac:dyDescent="0.2">
      <c r="A692" s="165">
        <v>916</v>
      </c>
      <c r="B692" s="161" t="s">
        <v>370</v>
      </c>
      <c r="C692" s="164" t="s">
        <v>461</v>
      </c>
    </row>
    <row r="693" spans="1:3" x14ac:dyDescent="0.2">
      <c r="A693" s="165">
        <v>917</v>
      </c>
      <c r="B693" s="161" t="s">
        <v>370</v>
      </c>
      <c r="C693" s="164" t="s">
        <v>461</v>
      </c>
    </row>
    <row r="694" spans="1:3" x14ac:dyDescent="0.2">
      <c r="A694" s="165">
        <v>918</v>
      </c>
      <c r="B694" s="161" t="s">
        <v>306</v>
      </c>
      <c r="C694" s="164" t="s">
        <v>461</v>
      </c>
    </row>
    <row r="695" spans="1:3" x14ac:dyDescent="0.2">
      <c r="A695" s="165">
        <v>919</v>
      </c>
      <c r="B695" s="161" t="s">
        <v>417</v>
      </c>
      <c r="C695" s="164" t="s">
        <v>461</v>
      </c>
    </row>
    <row r="696" spans="1:3" x14ac:dyDescent="0.2">
      <c r="A696" s="165">
        <v>920</v>
      </c>
      <c r="B696" s="161" t="s">
        <v>417</v>
      </c>
      <c r="C696" s="164" t="s">
        <v>461</v>
      </c>
    </row>
    <row r="697" spans="1:3" x14ac:dyDescent="0.2">
      <c r="A697" s="165">
        <v>922</v>
      </c>
      <c r="B697" s="161" t="s">
        <v>329</v>
      </c>
      <c r="C697" s="164" t="s">
        <v>461</v>
      </c>
    </row>
    <row r="698" spans="1:3" x14ac:dyDescent="0.2">
      <c r="A698" s="165">
        <v>923</v>
      </c>
      <c r="B698" s="161" t="s">
        <v>329</v>
      </c>
      <c r="C698" s="164" t="s">
        <v>461</v>
      </c>
    </row>
    <row r="699" spans="1:3" x14ac:dyDescent="0.2">
      <c r="A699" s="165">
        <v>924</v>
      </c>
      <c r="B699" s="161" t="s">
        <v>329</v>
      </c>
      <c r="C699" s="164" t="s">
        <v>461</v>
      </c>
    </row>
    <row r="700" spans="1:3" x14ac:dyDescent="0.2">
      <c r="A700" s="165">
        <v>925</v>
      </c>
      <c r="B700" s="161" t="s">
        <v>418</v>
      </c>
      <c r="C700" s="164" t="s">
        <v>457</v>
      </c>
    </row>
    <row r="701" spans="1:3" x14ac:dyDescent="0.2">
      <c r="A701" s="165">
        <v>926</v>
      </c>
      <c r="B701" s="161" t="s">
        <v>359</v>
      </c>
      <c r="C701" s="164" t="s">
        <v>457</v>
      </c>
    </row>
    <row r="702" spans="1:3" x14ac:dyDescent="0.2">
      <c r="A702" s="165">
        <v>927</v>
      </c>
      <c r="B702" s="161" t="s">
        <v>361</v>
      </c>
      <c r="C702" s="164" t="s">
        <v>457</v>
      </c>
    </row>
    <row r="703" spans="1:3" x14ac:dyDescent="0.2">
      <c r="A703" s="165">
        <v>928</v>
      </c>
      <c r="B703" s="161" t="s">
        <v>360</v>
      </c>
      <c r="C703" s="164" t="s">
        <v>457</v>
      </c>
    </row>
    <row r="704" spans="1:3" x14ac:dyDescent="0.2">
      <c r="A704" s="165">
        <v>929</v>
      </c>
      <c r="B704" s="161" t="s">
        <v>413</v>
      </c>
      <c r="C704" s="164" t="s">
        <v>462</v>
      </c>
    </row>
    <row r="705" spans="1:3" x14ac:dyDescent="0.2">
      <c r="A705" s="165">
        <v>930</v>
      </c>
      <c r="B705" s="161" t="s">
        <v>413</v>
      </c>
      <c r="C705" s="164" t="s">
        <v>462</v>
      </c>
    </row>
    <row r="706" spans="1:3" x14ac:dyDescent="0.2">
      <c r="A706" s="165">
        <v>931</v>
      </c>
      <c r="B706" s="161" t="s">
        <v>413</v>
      </c>
      <c r="C706" s="164" t="s">
        <v>462</v>
      </c>
    </row>
    <row r="707" spans="1:3" x14ac:dyDescent="0.2">
      <c r="A707" s="165">
        <v>932</v>
      </c>
      <c r="B707" s="161" t="s">
        <v>419</v>
      </c>
      <c r="C707" s="164" t="s">
        <v>461</v>
      </c>
    </row>
    <row r="708" spans="1:3" x14ac:dyDescent="0.2">
      <c r="A708" s="165">
        <v>933</v>
      </c>
      <c r="B708" s="161" t="s">
        <v>411</v>
      </c>
      <c r="C708" s="164" t="s">
        <v>461</v>
      </c>
    </row>
    <row r="709" spans="1:3" x14ac:dyDescent="0.2">
      <c r="A709" s="165">
        <v>934</v>
      </c>
      <c r="B709" s="161" t="s">
        <v>412</v>
      </c>
      <c r="C709" s="164" t="s">
        <v>462</v>
      </c>
    </row>
    <row r="710" spans="1:3" x14ac:dyDescent="0.2">
      <c r="A710" s="165">
        <v>935</v>
      </c>
      <c r="B710" s="161" t="s">
        <v>420</v>
      </c>
      <c r="C710" s="164" t="s">
        <v>461</v>
      </c>
    </row>
    <row r="711" spans="1:3" x14ac:dyDescent="0.2">
      <c r="A711" s="165">
        <v>936</v>
      </c>
      <c r="B711" s="161" t="s">
        <v>420</v>
      </c>
      <c r="C711" s="164" t="s">
        <v>461</v>
      </c>
    </row>
    <row r="712" spans="1:3" x14ac:dyDescent="0.2">
      <c r="A712" s="165">
        <v>937</v>
      </c>
      <c r="B712" s="161" t="s">
        <v>420</v>
      </c>
      <c r="C712" s="164" t="s">
        <v>461</v>
      </c>
    </row>
    <row r="713" spans="1:3" x14ac:dyDescent="0.2">
      <c r="A713" s="165">
        <v>938</v>
      </c>
      <c r="B713" s="161" t="s">
        <v>420</v>
      </c>
      <c r="C713" s="164" t="s">
        <v>461</v>
      </c>
    </row>
    <row r="714" spans="1:3" x14ac:dyDescent="0.2">
      <c r="A714" s="165">
        <v>939</v>
      </c>
      <c r="B714" s="161" t="s">
        <v>420</v>
      </c>
      <c r="C714" s="164" t="s">
        <v>461</v>
      </c>
    </row>
    <row r="715" spans="1:3" x14ac:dyDescent="0.2">
      <c r="A715" s="165">
        <v>940</v>
      </c>
      <c r="B715" s="161" t="s">
        <v>421</v>
      </c>
      <c r="C715" s="164" t="s">
        <v>458</v>
      </c>
    </row>
    <row r="716" spans="1:3" x14ac:dyDescent="0.2">
      <c r="A716" s="165">
        <v>941</v>
      </c>
      <c r="B716" s="161" t="s">
        <v>422</v>
      </c>
      <c r="C716" s="164" t="s">
        <v>458</v>
      </c>
    </row>
    <row r="717" spans="1:3" x14ac:dyDescent="0.2">
      <c r="A717" s="165">
        <v>942</v>
      </c>
      <c r="B717" s="161" t="s">
        <v>275</v>
      </c>
      <c r="C717" s="164" t="s">
        <v>461</v>
      </c>
    </row>
    <row r="718" spans="1:3" x14ac:dyDescent="0.2">
      <c r="A718" s="165">
        <v>943</v>
      </c>
      <c r="B718" s="161" t="s">
        <v>266</v>
      </c>
      <c r="C718" s="164" t="s">
        <v>461</v>
      </c>
    </row>
    <row r="719" spans="1:3" x14ac:dyDescent="0.2">
      <c r="A719" s="165">
        <v>944</v>
      </c>
      <c r="B719" s="161" t="s">
        <v>266</v>
      </c>
      <c r="C719" s="164" t="s">
        <v>461</v>
      </c>
    </row>
    <row r="720" spans="1:3" x14ac:dyDescent="0.2">
      <c r="A720" s="165">
        <v>945</v>
      </c>
      <c r="B720" s="161" t="s">
        <v>266</v>
      </c>
      <c r="C720" s="164" t="s">
        <v>461</v>
      </c>
    </row>
    <row r="721" spans="1:3" x14ac:dyDescent="0.2">
      <c r="A721" s="165">
        <v>946</v>
      </c>
      <c r="B721" s="161" t="s">
        <v>266</v>
      </c>
      <c r="C721" s="164" t="s">
        <v>461</v>
      </c>
    </row>
    <row r="722" spans="1:3" x14ac:dyDescent="0.2">
      <c r="A722" s="165">
        <v>947</v>
      </c>
      <c r="B722" s="161" t="s">
        <v>423</v>
      </c>
      <c r="C722" s="164" t="s">
        <v>461</v>
      </c>
    </row>
    <row r="723" spans="1:3" x14ac:dyDescent="0.2">
      <c r="A723" s="165">
        <v>948</v>
      </c>
      <c r="B723" s="161" t="s">
        <v>424</v>
      </c>
      <c r="C723" s="164" t="s">
        <v>461</v>
      </c>
    </row>
    <row r="724" spans="1:3" x14ac:dyDescent="0.2">
      <c r="A724" s="165">
        <v>949</v>
      </c>
      <c r="B724" s="161" t="s">
        <v>425</v>
      </c>
      <c r="C724" s="164" t="s">
        <v>461</v>
      </c>
    </row>
    <row r="725" spans="1:3" x14ac:dyDescent="0.2">
      <c r="A725" s="165">
        <v>950</v>
      </c>
      <c r="B725" s="161" t="s">
        <v>426</v>
      </c>
      <c r="C725" s="164" t="s">
        <v>462</v>
      </c>
    </row>
    <row r="726" spans="1:3" x14ac:dyDescent="0.2">
      <c r="A726" s="165">
        <v>951</v>
      </c>
      <c r="B726" s="161" t="s">
        <v>427</v>
      </c>
      <c r="C726" s="164" t="s">
        <v>462</v>
      </c>
    </row>
    <row r="727" spans="1:3" x14ac:dyDescent="0.2">
      <c r="A727" s="165">
        <v>952</v>
      </c>
      <c r="B727" s="161" t="s">
        <v>428</v>
      </c>
      <c r="C727" s="164" t="s">
        <v>461</v>
      </c>
    </row>
    <row r="728" spans="1:3" x14ac:dyDescent="0.2">
      <c r="A728" s="165">
        <v>953</v>
      </c>
      <c r="B728" s="161" t="s">
        <v>429</v>
      </c>
      <c r="C728" s="164" t="s">
        <v>461</v>
      </c>
    </row>
    <row r="729" spans="1:3" x14ac:dyDescent="0.2">
      <c r="A729" s="165">
        <v>954</v>
      </c>
      <c r="B729" s="161" t="s">
        <v>430</v>
      </c>
      <c r="C729" s="164" t="s">
        <v>461</v>
      </c>
    </row>
    <row r="730" spans="1:3" x14ac:dyDescent="0.2">
      <c r="A730" s="165">
        <v>955</v>
      </c>
      <c r="B730" s="161" t="s">
        <v>431</v>
      </c>
      <c r="C730" s="164" t="s">
        <v>461</v>
      </c>
    </row>
    <row r="731" spans="1:3" x14ac:dyDescent="0.2">
      <c r="A731" s="165">
        <v>956</v>
      </c>
      <c r="B731" s="161" t="s">
        <v>432</v>
      </c>
      <c r="C731" s="164" t="s">
        <v>461</v>
      </c>
    </row>
    <row r="732" spans="1:3" x14ac:dyDescent="0.2">
      <c r="A732" s="165">
        <v>957</v>
      </c>
      <c r="B732" s="161" t="s">
        <v>433</v>
      </c>
      <c r="C732" s="164" t="s">
        <v>461</v>
      </c>
    </row>
    <row r="733" spans="1:3" x14ac:dyDescent="0.2">
      <c r="A733" s="165">
        <v>958</v>
      </c>
      <c r="B733" s="161" t="s">
        <v>434</v>
      </c>
      <c r="C733" s="164" t="s">
        <v>461</v>
      </c>
    </row>
    <row r="734" spans="1:3" x14ac:dyDescent="0.2">
      <c r="A734" s="165">
        <v>959</v>
      </c>
      <c r="B734" s="161" t="s">
        <v>435</v>
      </c>
      <c r="C734" s="164" t="s">
        <v>461</v>
      </c>
    </row>
    <row r="735" spans="1:3" x14ac:dyDescent="0.2">
      <c r="A735" s="165">
        <v>960</v>
      </c>
      <c r="B735" s="161" t="s">
        <v>436</v>
      </c>
      <c r="C735" s="164" t="s">
        <v>461</v>
      </c>
    </row>
    <row r="736" spans="1:3" x14ac:dyDescent="0.2">
      <c r="A736" s="165">
        <v>961</v>
      </c>
      <c r="B736" s="161" t="s">
        <v>437</v>
      </c>
      <c r="C736" s="164" t="s">
        <v>461</v>
      </c>
    </row>
    <row r="737" spans="1:3" x14ac:dyDescent="0.2">
      <c r="A737" s="165">
        <v>962</v>
      </c>
      <c r="B737" s="161" t="s">
        <v>438</v>
      </c>
      <c r="C737" s="164" t="s">
        <v>461</v>
      </c>
    </row>
    <row r="738" spans="1:3" x14ac:dyDescent="0.2">
      <c r="A738" s="165">
        <v>963</v>
      </c>
      <c r="B738" s="161" t="s">
        <v>439</v>
      </c>
      <c r="C738" s="164" t="s">
        <v>461</v>
      </c>
    </row>
    <row r="739" spans="1:3" x14ac:dyDescent="0.2">
      <c r="A739" s="165">
        <v>964</v>
      </c>
      <c r="B739" s="161" t="s">
        <v>440</v>
      </c>
      <c r="C739" s="164" t="s">
        <v>461</v>
      </c>
    </row>
    <row r="740" spans="1:3" x14ac:dyDescent="0.2">
      <c r="A740" s="165">
        <v>965</v>
      </c>
      <c r="B740" s="161" t="s">
        <v>441</v>
      </c>
      <c r="C740" s="164" t="s">
        <v>461</v>
      </c>
    </row>
    <row r="741" spans="1:3" x14ac:dyDescent="0.2">
      <c r="A741" s="165">
        <v>966</v>
      </c>
      <c r="B741" s="161" t="s">
        <v>286</v>
      </c>
      <c r="C741" s="164" t="s">
        <v>462</v>
      </c>
    </row>
    <row r="742" spans="1:3" x14ac:dyDescent="0.2">
      <c r="A742" s="165">
        <v>967</v>
      </c>
      <c r="B742" s="161" t="s">
        <v>298</v>
      </c>
      <c r="C742" s="164" t="s">
        <v>461</v>
      </c>
    </row>
    <row r="743" spans="1:3" x14ac:dyDescent="0.2">
      <c r="A743" s="165">
        <v>968</v>
      </c>
      <c r="B743" s="161" t="s">
        <v>298</v>
      </c>
      <c r="C743" s="164" t="s">
        <v>461</v>
      </c>
    </row>
    <row r="744" spans="1:3" x14ac:dyDescent="0.2">
      <c r="A744" s="165">
        <v>969</v>
      </c>
      <c r="B744" s="161" t="s">
        <v>441</v>
      </c>
      <c r="C744" s="164" t="s">
        <v>461</v>
      </c>
    </row>
    <row r="745" spans="1:3" x14ac:dyDescent="0.2">
      <c r="A745" s="165">
        <v>970</v>
      </c>
      <c r="B745" s="161" t="s">
        <v>254</v>
      </c>
      <c r="C745" s="164" t="s">
        <v>461</v>
      </c>
    </row>
    <row r="746" spans="1:3" x14ac:dyDescent="0.2">
      <c r="A746" s="165">
        <v>971</v>
      </c>
      <c r="B746" s="161" t="s">
        <v>442</v>
      </c>
      <c r="C746" s="164" t="s">
        <v>461</v>
      </c>
    </row>
    <row r="747" spans="1:3" x14ac:dyDescent="0.2">
      <c r="A747" s="165">
        <v>972</v>
      </c>
      <c r="B747" s="161" t="s">
        <v>443</v>
      </c>
      <c r="C747" s="164" t="s">
        <v>461</v>
      </c>
    </row>
    <row r="748" spans="1:3" x14ac:dyDescent="0.2">
      <c r="A748" s="165">
        <v>973</v>
      </c>
      <c r="B748" s="161" t="s">
        <v>296</v>
      </c>
      <c r="C748" s="164" t="s">
        <v>461</v>
      </c>
    </row>
    <row r="749" spans="1:3" x14ac:dyDescent="0.2">
      <c r="A749" s="165">
        <v>974</v>
      </c>
      <c r="B749" s="161" t="s">
        <v>322</v>
      </c>
      <c r="C749" s="164" t="s">
        <v>461</v>
      </c>
    </row>
    <row r="750" spans="1:3" x14ac:dyDescent="0.2">
      <c r="A750" s="165">
        <v>975</v>
      </c>
      <c r="B750" s="161" t="s">
        <v>444</v>
      </c>
      <c r="C750" s="164" t="s">
        <v>461</v>
      </c>
    </row>
    <row r="751" spans="1:3" x14ac:dyDescent="0.2">
      <c r="A751" s="165">
        <v>976</v>
      </c>
      <c r="B751" s="161" t="s">
        <v>445</v>
      </c>
      <c r="C751" s="164" t="s">
        <v>461</v>
      </c>
    </row>
    <row r="752" spans="1:3" x14ac:dyDescent="0.2">
      <c r="A752" s="165">
        <v>978</v>
      </c>
      <c r="B752" s="161" t="s">
        <v>280</v>
      </c>
      <c r="C752" s="164" t="s">
        <v>462</v>
      </c>
    </row>
    <row r="753" spans="1:3" x14ac:dyDescent="0.2">
      <c r="A753" s="165">
        <v>979</v>
      </c>
      <c r="B753" s="161" t="s">
        <v>319</v>
      </c>
      <c r="C753" s="164" t="s">
        <v>462</v>
      </c>
    </row>
    <row r="754" spans="1:3" x14ac:dyDescent="0.2">
      <c r="A754" s="165">
        <v>980</v>
      </c>
      <c r="B754" s="161" t="s">
        <v>446</v>
      </c>
      <c r="C754" s="164" t="s">
        <v>461</v>
      </c>
    </row>
    <row r="755" spans="1:3" x14ac:dyDescent="0.2">
      <c r="A755" s="165">
        <v>981</v>
      </c>
      <c r="B755" s="161" t="s">
        <v>447</v>
      </c>
      <c r="C755" s="164" t="s">
        <v>462</v>
      </c>
    </row>
    <row r="756" spans="1:3" x14ac:dyDescent="0.2">
      <c r="A756" s="165">
        <v>982</v>
      </c>
      <c r="B756" s="161" t="s">
        <v>448</v>
      </c>
      <c r="C756" s="164" t="s">
        <v>461</v>
      </c>
    </row>
    <row r="757" spans="1:3" x14ac:dyDescent="0.2">
      <c r="A757" s="165">
        <v>983</v>
      </c>
      <c r="B757" s="161" t="s">
        <v>449</v>
      </c>
      <c r="C757" s="164" t="s">
        <v>461</v>
      </c>
    </row>
    <row r="758" spans="1:3" x14ac:dyDescent="0.2">
      <c r="A758" s="165">
        <v>984</v>
      </c>
      <c r="B758" s="161" t="s">
        <v>450</v>
      </c>
      <c r="C758" s="164" t="s">
        <v>461</v>
      </c>
    </row>
    <row r="759" spans="1:3" x14ac:dyDescent="0.2">
      <c r="A759" s="165">
        <v>985</v>
      </c>
      <c r="B759" s="161" t="s">
        <v>451</v>
      </c>
      <c r="C759" s="164" t="s">
        <v>461</v>
      </c>
    </row>
    <row r="760" spans="1:3" x14ac:dyDescent="0.2">
      <c r="A760" s="165">
        <v>989</v>
      </c>
      <c r="B760" s="161" t="s">
        <v>335</v>
      </c>
      <c r="C760" s="164" t="s">
        <v>461</v>
      </c>
    </row>
    <row r="761" spans="1:3" x14ac:dyDescent="0.2">
      <c r="A761" s="165">
        <v>990</v>
      </c>
      <c r="B761" s="161" t="s">
        <v>336</v>
      </c>
      <c r="C761" s="164" t="s">
        <v>462</v>
      </c>
    </row>
    <row r="762" spans="1:3" x14ac:dyDescent="0.2">
      <c r="A762" s="165">
        <v>991</v>
      </c>
      <c r="B762" s="161" t="s">
        <v>286</v>
      </c>
      <c r="C762" s="164" t="s">
        <v>462</v>
      </c>
    </row>
    <row r="763" spans="1:3" x14ac:dyDescent="0.2">
      <c r="A763" s="165">
        <v>996</v>
      </c>
      <c r="B763" s="161" t="s">
        <v>365</v>
      </c>
      <c r="C763" s="164" t="s">
        <v>461</v>
      </c>
    </row>
    <row r="764" spans="1:3" x14ac:dyDescent="0.2">
      <c r="A764" s="165">
        <v>997</v>
      </c>
      <c r="B764" s="161" t="s">
        <v>452</v>
      </c>
      <c r="C764" s="164" t="s">
        <v>461</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5" sqref="D5:E2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8" t="s">
        <v>30</v>
      </c>
      <c r="B1" s="158"/>
    </row>
    <row r="2" spans="1:6" ht="36.75" customHeight="1" x14ac:dyDescent="0.2">
      <c r="A2" s="243" t="str">
        <f>Overview!B4&amp; " - Effective from "&amp;Overview!C4&amp;" - "&amp;Overview!E4&amp;" Residual Charging Bands"</f>
        <v>National Grid Electricity Distribution (South Wales) plc  - Effective from 2026/27 - Final Residual Charging Bands</v>
      </c>
      <c r="B2" s="244"/>
      <c r="C2" s="244"/>
      <c r="D2" s="244"/>
      <c r="E2" s="244"/>
      <c r="F2" s="244"/>
    </row>
    <row r="4" spans="1:6" ht="25.5" x14ac:dyDescent="0.2">
      <c r="A4" s="177" t="s">
        <v>638</v>
      </c>
      <c r="B4" s="177" t="s">
        <v>634</v>
      </c>
      <c r="C4" s="177" t="s">
        <v>641</v>
      </c>
      <c r="D4" s="177" t="s">
        <v>645</v>
      </c>
      <c r="E4" s="177" t="s">
        <v>646</v>
      </c>
      <c r="F4" s="21" t="s">
        <v>648</v>
      </c>
    </row>
    <row r="5" spans="1:6" ht="14.25" x14ac:dyDescent="0.2">
      <c r="A5" s="178" t="s">
        <v>190</v>
      </c>
      <c r="B5" s="179" t="s">
        <v>636</v>
      </c>
      <c r="C5" s="179" t="s">
        <v>637</v>
      </c>
      <c r="D5" s="185" t="s">
        <v>637</v>
      </c>
      <c r="E5" s="185" t="s">
        <v>637</v>
      </c>
      <c r="F5" s="183"/>
    </row>
    <row r="6" spans="1:6" ht="14.25" customHeight="1" x14ac:dyDescent="0.2">
      <c r="A6" s="287" t="s">
        <v>649</v>
      </c>
      <c r="B6" s="179">
        <v>1</v>
      </c>
      <c r="C6" s="179" t="s">
        <v>642</v>
      </c>
      <c r="D6" s="186">
        <v>0</v>
      </c>
      <c r="E6" s="186">
        <v>3986</v>
      </c>
      <c r="F6" s="183"/>
    </row>
    <row r="7" spans="1:6" ht="14.25" x14ac:dyDescent="0.2">
      <c r="A7" s="288"/>
      <c r="B7" s="179">
        <v>2</v>
      </c>
      <c r="C7" s="179" t="s">
        <v>642</v>
      </c>
      <c r="D7" s="186">
        <v>3986</v>
      </c>
      <c r="E7" s="186">
        <v>13677</v>
      </c>
      <c r="F7" s="183"/>
    </row>
    <row r="8" spans="1:6" ht="14.25" x14ac:dyDescent="0.2">
      <c r="A8" s="288"/>
      <c r="B8" s="179">
        <v>3</v>
      </c>
      <c r="C8" s="179" t="s">
        <v>642</v>
      </c>
      <c r="D8" s="186">
        <v>13677</v>
      </c>
      <c r="E8" s="186">
        <v>27543</v>
      </c>
      <c r="F8" s="183"/>
    </row>
    <row r="9" spans="1:6" ht="14.25" x14ac:dyDescent="0.2">
      <c r="A9" s="289"/>
      <c r="B9" s="179">
        <v>4</v>
      </c>
      <c r="C9" s="179" t="s">
        <v>642</v>
      </c>
      <c r="D9" s="186">
        <v>27543</v>
      </c>
      <c r="E9" s="186" t="s">
        <v>644</v>
      </c>
      <c r="F9" s="183"/>
    </row>
    <row r="10" spans="1:6" ht="14.25" x14ac:dyDescent="0.2">
      <c r="A10" s="287" t="s">
        <v>652</v>
      </c>
      <c r="B10" s="179">
        <v>1</v>
      </c>
      <c r="C10" s="179" t="s">
        <v>643</v>
      </c>
      <c r="D10" s="186">
        <v>0</v>
      </c>
      <c r="E10" s="186">
        <v>90</v>
      </c>
      <c r="F10" s="183"/>
    </row>
    <row r="11" spans="1:6" ht="14.25" x14ac:dyDescent="0.2">
      <c r="A11" s="288"/>
      <c r="B11" s="179">
        <v>2</v>
      </c>
      <c r="C11" s="179" t="s">
        <v>643</v>
      </c>
      <c r="D11" s="186">
        <v>90</v>
      </c>
      <c r="E11" s="186">
        <v>150</v>
      </c>
      <c r="F11" s="183"/>
    </row>
    <row r="12" spans="1:6" ht="14.25" x14ac:dyDescent="0.2">
      <c r="A12" s="288"/>
      <c r="B12" s="179">
        <v>3</v>
      </c>
      <c r="C12" s="179" t="s">
        <v>643</v>
      </c>
      <c r="D12" s="186">
        <v>150</v>
      </c>
      <c r="E12" s="186">
        <v>250</v>
      </c>
      <c r="F12" s="183"/>
    </row>
    <row r="13" spans="1:6" ht="14.25" x14ac:dyDescent="0.2">
      <c r="A13" s="289"/>
      <c r="B13" s="179">
        <v>4</v>
      </c>
      <c r="C13" s="179" t="s">
        <v>643</v>
      </c>
      <c r="D13" s="186">
        <v>250</v>
      </c>
      <c r="E13" s="186" t="s">
        <v>644</v>
      </c>
      <c r="F13" s="183"/>
    </row>
    <row r="14" spans="1:6" ht="15" x14ac:dyDescent="0.2">
      <c r="A14" s="287" t="s">
        <v>651</v>
      </c>
      <c r="B14" s="179">
        <v>1</v>
      </c>
      <c r="C14" s="179" t="s">
        <v>643</v>
      </c>
      <c r="D14" s="186">
        <v>0</v>
      </c>
      <c r="E14" s="186">
        <v>500</v>
      </c>
      <c r="F14" s="184"/>
    </row>
    <row r="15" spans="1:6" ht="15" x14ac:dyDescent="0.2">
      <c r="A15" s="288"/>
      <c r="B15" s="179">
        <v>2</v>
      </c>
      <c r="C15" s="179" t="s">
        <v>643</v>
      </c>
      <c r="D15" s="186">
        <v>500</v>
      </c>
      <c r="E15" s="186">
        <v>1100</v>
      </c>
      <c r="F15" s="184"/>
    </row>
    <row r="16" spans="1:6" ht="15" x14ac:dyDescent="0.2">
      <c r="A16" s="288"/>
      <c r="B16" s="179">
        <v>3</v>
      </c>
      <c r="C16" s="179" t="s">
        <v>643</v>
      </c>
      <c r="D16" s="186">
        <v>1100</v>
      </c>
      <c r="E16" s="186">
        <v>2000</v>
      </c>
      <c r="F16" s="184"/>
    </row>
    <row r="17" spans="1:6" ht="15" x14ac:dyDescent="0.2">
      <c r="A17" s="289"/>
      <c r="B17" s="179">
        <v>4</v>
      </c>
      <c r="C17" s="179" t="s">
        <v>643</v>
      </c>
      <c r="D17" s="186">
        <v>2000</v>
      </c>
      <c r="E17" s="186" t="s">
        <v>644</v>
      </c>
      <c r="F17" s="184"/>
    </row>
    <row r="18" spans="1:6" ht="15" x14ac:dyDescent="0.2">
      <c r="A18" s="290" t="s">
        <v>650</v>
      </c>
      <c r="B18" s="179">
        <v>1</v>
      </c>
      <c r="C18" s="179" t="s">
        <v>643</v>
      </c>
      <c r="D18" s="186">
        <v>0</v>
      </c>
      <c r="E18" s="186">
        <v>3500</v>
      </c>
      <c r="F18" s="184"/>
    </row>
    <row r="19" spans="1:6" ht="15" x14ac:dyDescent="0.2">
      <c r="A19" s="291"/>
      <c r="B19" s="179">
        <v>2</v>
      </c>
      <c r="C19" s="179" t="s">
        <v>643</v>
      </c>
      <c r="D19" s="186">
        <v>3500</v>
      </c>
      <c r="E19" s="186">
        <v>11000</v>
      </c>
      <c r="F19" s="184"/>
    </row>
    <row r="20" spans="1:6" ht="15" x14ac:dyDescent="0.2">
      <c r="A20" s="291"/>
      <c r="B20" s="179">
        <v>3</v>
      </c>
      <c r="C20" s="179" t="s">
        <v>643</v>
      </c>
      <c r="D20" s="186">
        <v>11000</v>
      </c>
      <c r="E20" s="186">
        <v>20000</v>
      </c>
      <c r="F20" s="184"/>
    </row>
    <row r="21" spans="1:6" ht="15" x14ac:dyDescent="0.2">
      <c r="A21" s="292"/>
      <c r="B21" s="179">
        <v>4</v>
      </c>
      <c r="C21" s="179" t="s">
        <v>643</v>
      </c>
      <c r="D21" s="186">
        <v>20000</v>
      </c>
      <c r="E21" s="186" t="s">
        <v>644</v>
      </c>
      <c r="F21" s="184"/>
    </row>
    <row r="22" spans="1:6" x14ac:dyDescent="0.2">
      <c r="A22" t="s">
        <v>647</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8" t="s">
        <v>30</v>
      </c>
    </row>
    <row r="2" spans="1:6" ht="33" customHeight="1" x14ac:dyDescent="0.2">
      <c r="A2" s="234" t="str">
        <f>Overview!C4&amp;" - Effective from "&amp;Overview!D4&amp;" - "&amp;Overview!F4&amp;" TNUoS Mapping"</f>
        <v>2026/27 - Effective from 1 April 2026 -  TNUoS Mapping</v>
      </c>
      <c r="B2" s="234"/>
      <c r="C2" s="234"/>
      <c r="D2" s="234"/>
      <c r="E2" s="234"/>
      <c r="F2" s="234"/>
    </row>
    <row r="3" spans="1:6" x14ac:dyDescent="0.2">
      <c r="A3" s="177" t="s">
        <v>708</v>
      </c>
      <c r="B3" s="177" t="s">
        <v>709</v>
      </c>
      <c r="C3" s="187"/>
      <c r="D3" s="187"/>
      <c r="E3" s="187"/>
      <c r="F3" s="187"/>
    </row>
    <row r="4" spans="1:6" x14ac:dyDescent="0.2">
      <c r="A4" s="188" t="s">
        <v>707</v>
      </c>
      <c r="B4" s="188" t="s">
        <v>710</v>
      </c>
      <c r="C4" s="187"/>
      <c r="D4" s="187"/>
      <c r="E4" s="187"/>
      <c r="F4" s="187"/>
    </row>
    <row r="5" spans="1:6" x14ac:dyDescent="0.2">
      <c r="A5" s="189" t="s">
        <v>521</v>
      </c>
      <c r="B5" s="189" t="s">
        <v>711</v>
      </c>
      <c r="C5" s="187"/>
      <c r="D5" s="187"/>
      <c r="E5" s="187"/>
      <c r="F5" s="187"/>
    </row>
    <row r="6" spans="1:6" x14ac:dyDescent="0.2">
      <c r="A6" s="189" t="s">
        <v>654</v>
      </c>
      <c r="B6" s="189" t="str">
        <f>$B$5</f>
        <v>n/a (Non-Final Demand Site)</v>
      </c>
      <c r="C6" s="187"/>
      <c r="D6" s="187"/>
      <c r="E6" s="187"/>
      <c r="F6" s="187"/>
    </row>
    <row r="7" spans="1:6" x14ac:dyDescent="0.2">
      <c r="A7" s="188" t="s">
        <v>655</v>
      </c>
      <c r="B7" s="188" t="s">
        <v>712</v>
      </c>
      <c r="C7" s="187"/>
      <c r="D7" s="187"/>
      <c r="E7" s="187"/>
      <c r="F7" s="187"/>
    </row>
    <row r="8" spans="1:6" x14ac:dyDescent="0.2">
      <c r="A8" s="188" t="s">
        <v>656</v>
      </c>
      <c r="B8" s="188" t="s">
        <v>713</v>
      </c>
      <c r="C8" s="187"/>
      <c r="D8" s="187"/>
      <c r="E8" s="187"/>
      <c r="F8" s="187"/>
    </row>
    <row r="9" spans="1:6" x14ac:dyDescent="0.2">
      <c r="A9" s="188" t="s">
        <v>657</v>
      </c>
      <c r="B9" s="188" t="s">
        <v>714</v>
      </c>
      <c r="C9" s="187"/>
      <c r="D9" s="187"/>
      <c r="E9" s="187"/>
      <c r="F9" s="187"/>
    </row>
    <row r="10" spans="1:6" x14ac:dyDescent="0.2">
      <c r="A10" s="188" t="s">
        <v>658</v>
      </c>
      <c r="B10" s="188" t="s">
        <v>715</v>
      </c>
      <c r="C10" s="187"/>
      <c r="D10" s="187"/>
      <c r="E10" s="187"/>
      <c r="F10" s="187"/>
    </row>
    <row r="11" spans="1:6" x14ac:dyDescent="0.2">
      <c r="A11" s="189" t="s">
        <v>193</v>
      </c>
      <c r="B11" s="189" t="str">
        <f t="shared" ref="B11:B12" si="0">$B$5</f>
        <v>n/a (Non-Final Demand Site)</v>
      </c>
      <c r="C11" s="187"/>
      <c r="D11" s="187"/>
      <c r="E11" s="187"/>
      <c r="F11" s="187"/>
    </row>
    <row r="12" spans="1:6" x14ac:dyDescent="0.2">
      <c r="A12" s="189" t="s">
        <v>522</v>
      </c>
      <c r="B12" s="189" t="str">
        <f t="shared" si="0"/>
        <v>n/a (Non-Final Demand Site)</v>
      </c>
      <c r="C12" s="187"/>
      <c r="D12" s="187"/>
      <c r="E12" s="187"/>
      <c r="F12" s="187"/>
    </row>
    <row r="13" spans="1:6" x14ac:dyDescent="0.2">
      <c r="A13" s="188" t="s">
        <v>523</v>
      </c>
      <c r="B13" s="188" t="s">
        <v>716</v>
      </c>
      <c r="C13" s="187"/>
      <c r="D13" s="187"/>
      <c r="E13" s="187"/>
      <c r="F13" s="187"/>
    </row>
    <row r="14" spans="1:6" x14ac:dyDescent="0.2">
      <c r="A14" s="188" t="s">
        <v>524</v>
      </c>
      <c r="B14" s="188" t="s">
        <v>717</v>
      </c>
      <c r="C14" s="187"/>
      <c r="D14" s="187"/>
      <c r="E14" s="187"/>
      <c r="F14" s="187"/>
    </row>
    <row r="15" spans="1:6" x14ac:dyDescent="0.2">
      <c r="A15" s="188" t="s">
        <v>525</v>
      </c>
      <c r="B15" s="188" t="s">
        <v>718</v>
      </c>
      <c r="C15" s="187"/>
      <c r="D15" s="187"/>
      <c r="E15" s="187"/>
      <c r="F15" s="187"/>
    </row>
    <row r="16" spans="1:6" x14ac:dyDescent="0.2">
      <c r="A16" s="188" t="s">
        <v>526</v>
      </c>
      <c r="B16" s="188" t="s">
        <v>719</v>
      </c>
      <c r="C16" s="187"/>
      <c r="D16" s="187"/>
      <c r="E16" s="187"/>
      <c r="F16" s="187"/>
    </row>
    <row r="17" spans="1:6" x14ac:dyDescent="0.2">
      <c r="A17" s="189" t="s">
        <v>527</v>
      </c>
      <c r="B17" s="189" t="str">
        <f>$B$5</f>
        <v>n/a (Non-Final Demand Site)</v>
      </c>
      <c r="C17" s="187"/>
      <c r="D17" s="187"/>
      <c r="E17" s="187"/>
      <c r="F17" s="187"/>
    </row>
    <row r="18" spans="1:6" x14ac:dyDescent="0.2">
      <c r="A18" s="188" t="s">
        <v>528</v>
      </c>
      <c r="B18" s="188" t="s">
        <v>716</v>
      </c>
      <c r="C18" s="187"/>
      <c r="D18" s="187"/>
      <c r="E18" s="187"/>
      <c r="F18" s="187"/>
    </row>
    <row r="19" spans="1:6" x14ac:dyDescent="0.2">
      <c r="A19" s="188" t="s">
        <v>529</v>
      </c>
      <c r="B19" s="188" t="s">
        <v>717</v>
      </c>
      <c r="C19" s="187"/>
      <c r="D19" s="187"/>
      <c r="E19" s="187"/>
      <c r="F19" s="187"/>
    </row>
    <row r="20" spans="1:6" x14ac:dyDescent="0.2">
      <c r="A20" s="188" t="s">
        <v>530</v>
      </c>
      <c r="B20" s="188" t="s">
        <v>718</v>
      </c>
      <c r="C20" s="187"/>
      <c r="D20" s="187"/>
      <c r="E20" s="187"/>
      <c r="F20" s="187"/>
    </row>
    <row r="21" spans="1:6" x14ac:dyDescent="0.2">
      <c r="A21" s="188" t="s">
        <v>531</v>
      </c>
      <c r="B21" s="188" t="s">
        <v>719</v>
      </c>
      <c r="C21" s="187"/>
      <c r="D21" s="187"/>
      <c r="E21" s="187"/>
      <c r="F21" s="187"/>
    </row>
    <row r="22" spans="1:6" x14ac:dyDescent="0.2">
      <c r="A22" s="189" t="s">
        <v>532</v>
      </c>
      <c r="B22" s="189" t="str">
        <f>$B$5</f>
        <v>n/a (Non-Final Demand Site)</v>
      </c>
      <c r="C22" s="187"/>
      <c r="D22" s="187"/>
      <c r="E22" s="187"/>
      <c r="F22" s="187"/>
    </row>
    <row r="23" spans="1:6" x14ac:dyDescent="0.2">
      <c r="A23" s="188" t="s">
        <v>533</v>
      </c>
      <c r="B23" s="188" t="s">
        <v>720</v>
      </c>
      <c r="C23" s="187"/>
      <c r="D23" s="187"/>
      <c r="E23" s="187"/>
      <c r="F23" s="187"/>
    </row>
    <row r="24" spans="1:6" x14ac:dyDescent="0.2">
      <c r="A24" s="188" t="s">
        <v>534</v>
      </c>
      <c r="B24" s="188" t="s">
        <v>721</v>
      </c>
      <c r="C24" s="187"/>
      <c r="D24" s="187"/>
      <c r="E24" s="187"/>
      <c r="F24" s="187"/>
    </row>
    <row r="25" spans="1:6" x14ac:dyDescent="0.2">
      <c r="A25" s="188" t="s">
        <v>535</v>
      </c>
      <c r="B25" s="188" t="s">
        <v>722</v>
      </c>
      <c r="C25" s="187"/>
      <c r="D25" s="187"/>
      <c r="E25" s="187"/>
      <c r="F25" s="187"/>
    </row>
    <row r="26" spans="1:6" x14ac:dyDescent="0.2">
      <c r="A26" s="188" t="s">
        <v>536</v>
      </c>
      <c r="B26" s="188" t="s">
        <v>723</v>
      </c>
      <c r="C26" s="187"/>
      <c r="D26" s="187"/>
      <c r="E26" s="187"/>
      <c r="F26" s="187"/>
    </row>
    <row r="27" spans="1:6" x14ac:dyDescent="0.2">
      <c r="A27" s="189" t="s">
        <v>197</v>
      </c>
      <c r="B27" s="189" t="s">
        <v>724</v>
      </c>
      <c r="C27" s="187"/>
      <c r="D27" s="187"/>
      <c r="E27" s="187"/>
      <c r="F27" s="187"/>
    </row>
    <row r="28" spans="1:6" x14ac:dyDescent="0.2">
      <c r="A28" s="189" t="s">
        <v>198</v>
      </c>
      <c r="B28" s="189" t="str">
        <f t="shared" ref="B28:B36" si="1">$B$5</f>
        <v>n/a (Non-Final Demand Site)</v>
      </c>
      <c r="C28" s="187"/>
      <c r="D28" s="187"/>
      <c r="E28" s="187"/>
      <c r="F28" s="187"/>
    </row>
    <row r="29" spans="1:6" x14ac:dyDescent="0.2">
      <c r="A29" s="189" t="s">
        <v>199</v>
      </c>
      <c r="B29" s="189" t="str">
        <f t="shared" si="1"/>
        <v>n/a (Non-Final Demand Site)</v>
      </c>
      <c r="C29" s="187"/>
      <c r="D29" s="187"/>
      <c r="E29" s="187"/>
      <c r="F29" s="187"/>
    </row>
    <row r="30" spans="1:6" x14ac:dyDescent="0.2">
      <c r="A30" s="189" t="s">
        <v>200</v>
      </c>
      <c r="B30" s="189" t="str">
        <f t="shared" si="1"/>
        <v>n/a (Non-Final Demand Site)</v>
      </c>
      <c r="C30" s="187"/>
      <c r="D30" s="187"/>
      <c r="E30" s="187"/>
      <c r="F30" s="187"/>
    </row>
    <row r="31" spans="1:6" x14ac:dyDescent="0.2">
      <c r="A31" s="189" t="s">
        <v>201</v>
      </c>
      <c r="B31" s="189" t="str">
        <f t="shared" si="1"/>
        <v>n/a (Non-Final Demand Site)</v>
      </c>
      <c r="C31" s="187"/>
      <c r="D31" s="187"/>
      <c r="E31" s="187"/>
      <c r="F31" s="187"/>
    </row>
    <row r="32" spans="1:6" x14ac:dyDescent="0.2">
      <c r="A32" s="189" t="s">
        <v>202</v>
      </c>
      <c r="B32" s="189" t="str">
        <f t="shared" si="1"/>
        <v>n/a (Non-Final Demand Site)</v>
      </c>
      <c r="C32" s="187"/>
      <c r="D32" s="187"/>
      <c r="E32" s="187"/>
      <c r="F32" s="187"/>
    </row>
    <row r="33" spans="1:6" x14ac:dyDescent="0.2">
      <c r="A33" s="189" t="s">
        <v>203</v>
      </c>
      <c r="B33" s="189" t="str">
        <f t="shared" si="1"/>
        <v>n/a (Non-Final Demand Site)</v>
      </c>
      <c r="C33" s="187"/>
      <c r="D33" s="187"/>
      <c r="E33" s="187"/>
      <c r="F33" s="187"/>
    </row>
    <row r="34" spans="1:6" x14ac:dyDescent="0.2">
      <c r="A34" s="189" t="s">
        <v>204</v>
      </c>
      <c r="B34" s="189" t="str">
        <f t="shared" si="1"/>
        <v>n/a (Non-Final Demand Site)</v>
      </c>
      <c r="C34" s="187"/>
      <c r="D34" s="187"/>
      <c r="E34" s="187"/>
      <c r="F34" s="187"/>
    </row>
    <row r="35" spans="1:6" x14ac:dyDescent="0.2">
      <c r="A35" s="189" t="s">
        <v>205</v>
      </c>
      <c r="B35" s="189" t="str">
        <f t="shared" si="1"/>
        <v>n/a (Non-Final Demand Site)</v>
      </c>
      <c r="C35" s="187"/>
      <c r="D35" s="187"/>
      <c r="E35" s="187"/>
      <c r="F35" s="187"/>
    </row>
    <row r="36" spans="1:6" x14ac:dyDescent="0.2">
      <c r="A36" s="189" t="s">
        <v>729</v>
      </c>
      <c r="B36" s="189" t="str">
        <f t="shared" si="1"/>
        <v>n/a (Non-Final Demand Site)</v>
      </c>
      <c r="C36" s="187"/>
      <c r="D36" s="187"/>
      <c r="E36" s="187"/>
      <c r="F36" s="187"/>
    </row>
    <row r="37" spans="1:6" x14ac:dyDescent="0.2">
      <c r="A37" s="188" t="s">
        <v>730</v>
      </c>
      <c r="B37" s="188" t="s">
        <v>725</v>
      </c>
      <c r="C37" s="187"/>
      <c r="D37" s="187"/>
      <c r="E37" s="187"/>
      <c r="F37" s="187"/>
    </row>
    <row r="38" spans="1:6" x14ac:dyDescent="0.2">
      <c r="A38" s="188" t="s">
        <v>731</v>
      </c>
      <c r="B38" s="188" t="s">
        <v>726</v>
      </c>
      <c r="C38" s="187"/>
      <c r="D38" s="187"/>
      <c r="E38" s="187"/>
      <c r="F38" s="187"/>
    </row>
    <row r="39" spans="1:6" x14ac:dyDescent="0.2">
      <c r="A39" s="188" t="s">
        <v>732</v>
      </c>
      <c r="B39" s="188" t="s">
        <v>727</v>
      </c>
      <c r="C39" s="187"/>
      <c r="D39" s="187"/>
      <c r="E39" s="187"/>
      <c r="F39" s="187"/>
    </row>
    <row r="40" spans="1:6" x14ac:dyDescent="0.2">
      <c r="A40" s="188" t="s">
        <v>733</v>
      </c>
      <c r="B40" s="188" t="s">
        <v>728</v>
      </c>
      <c r="C40" s="187"/>
      <c r="D40" s="187"/>
      <c r="E40" s="187"/>
      <c r="F40" s="187"/>
    </row>
  </sheetData>
  <mergeCells count="1">
    <mergeCell ref="A2:F2"/>
  </mergeCells>
  <hyperlinks>
    <hyperlink ref="A1" location="Overview!A1" display="Back to Overview"/>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93" t="s">
        <v>30</v>
      </c>
    </row>
    <row r="2" spans="1:154" s="2" customFormat="1" ht="21.75" customHeight="1" x14ac:dyDescent="0.2">
      <c r="B2" s="293" t="str">
        <f>Overview!B4&amp; " - Effective from "&amp;Overview!D4&amp;" - "&amp;Overview!E4</f>
        <v>National Grid Electricity Distribution (South Wales) plc  - Effective from 1 April 2026 - Final</v>
      </c>
      <c r="C2" s="294"/>
      <c r="D2" s="294"/>
      <c r="E2" s="294"/>
      <c r="F2" s="294"/>
      <c r="G2" s="294"/>
      <c r="H2" s="294"/>
      <c r="I2" s="294"/>
      <c r="J2" s="294"/>
      <c r="K2" s="294"/>
      <c r="L2" s="294"/>
      <c r="M2" s="294"/>
      <c r="N2" s="294"/>
      <c r="O2" s="294"/>
      <c r="P2" s="294"/>
      <c r="Q2" s="294"/>
      <c r="R2" s="294"/>
      <c r="S2" s="294"/>
      <c r="T2" s="295"/>
      <c r="U2"/>
      <c r="V2"/>
      <c r="W2"/>
      <c r="X2"/>
      <c r="Y2"/>
      <c r="Z2"/>
      <c r="AA2"/>
      <c r="AB2" s="29"/>
      <c r="AC2" s="53" t="s">
        <v>210</v>
      </c>
      <c r="AD2" s="53" t="s">
        <v>212</v>
      </c>
      <c r="AE2" s="53" t="s">
        <v>211</v>
      </c>
      <c r="AF2" s="15" t="s">
        <v>35</v>
      </c>
      <c r="AG2" s="15" t="s">
        <v>36</v>
      </c>
      <c r="AH2" s="29" t="s">
        <v>176</v>
      </c>
      <c r="AI2" s="15"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s="17" t="s">
        <v>190</v>
      </c>
      <c r="AC3" s="144" t="s">
        <v>216</v>
      </c>
      <c r="AD3" s="145" t="s">
        <v>218</v>
      </c>
      <c r="AE3" s="146" t="s">
        <v>211</v>
      </c>
      <c r="AF3" s="152" t="s">
        <v>220</v>
      </c>
      <c r="AG3" s="147" t="s">
        <v>223</v>
      </c>
      <c r="AH3" s="147" t="s">
        <v>223</v>
      </c>
      <c r="AI3" s="148"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9" t="s">
        <v>214</v>
      </c>
      <c r="C4" s="300"/>
      <c r="D4" s="300"/>
      <c r="E4" s="300"/>
      <c r="F4" s="300"/>
      <c r="G4" s="300"/>
      <c r="H4" s="300"/>
      <c r="I4" s="301"/>
      <c r="L4" s="299" t="s">
        <v>215</v>
      </c>
      <c r="M4" s="300"/>
      <c r="N4" s="300"/>
      <c r="O4" s="300"/>
      <c r="P4" s="300"/>
      <c r="Q4" s="300"/>
      <c r="R4" s="300"/>
      <c r="S4" s="300"/>
      <c r="T4" s="301"/>
      <c r="AB4" s="17" t="s">
        <v>191</v>
      </c>
      <c r="AC4" s="144" t="s">
        <v>216</v>
      </c>
      <c r="AD4" s="145" t="s">
        <v>218</v>
      </c>
      <c r="AE4" s="146" t="s">
        <v>211</v>
      </c>
      <c r="AF4" s="147" t="s">
        <v>223</v>
      </c>
      <c r="AG4" s="147" t="s">
        <v>223</v>
      </c>
      <c r="AH4" s="147" t="s">
        <v>223</v>
      </c>
      <c r="AI4" s="148" t="s">
        <v>223</v>
      </c>
    </row>
    <row r="5" spans="1:154" ht="18" customHeight="1" x14ac:dyDescent="0.2">
      <c r="B5" s="303" t="s">
        <v>146</v>
      </c>
      <c r="C5" s="303"/>
      <c r="D5" s="303"/>
      <c r="E5" s="303"/>
      <c r="F5" s="303"/>
      <c r="G5" s="303"/>
      <c r="H5" s="303"/>
      <c r="I5" s="303"/>
      <c r="L5" s="303" t="s">
        <v>148</v>
      </c>
      <c r="M5" s="303"/>
      <c r="N5" s="303"/>
      <c r="O5" s="303"/>
      <c r="P5" s="303"/>
      <c r="Q5" s="303"/>
      <c r="R5" s="303"/>
      <c r="S5" s="303"/>
      <c r="T5" s="303"/>
      <c r="AB5" s="17" t="s">
        <v>192</v>
      </c>
      <c r="AC5" s="144" t="s">
        <v>216</v>
      </c>
      <c r="AD5" s="145" t="s">
        <v>218</v>
      </c>
      <c r="AE5" s="146" t="s">
        <v>211</v>
      </c>
      <c r="AF5" s="152" t="s">
        <v>220</v>
      </c>
      <c r="AG5" s="147" t="s">
        <v>223</v>
      </c>
      <c r="AH5" s="147" t="s">
        <v>223</v>
      </c>
      <c r="AI5" s="148" t="s">
        <v>223</v>
      </c>
    </row>
    <row r="6" spans="1:154" s="112" customFormat="1" ht="27.75" customHeight="1" x14ac:dyDescent="0.2">
      <c r="B6" s="302" t="s">
        <v>152</v>
      </c>
      <c r="C6" s="302"/>
      <c r="D6" s="302"/>
      <c r="E6" s="302"/>
      <c r="F6" s="302"/>
      <c r="G6" s="302"/>
      <c r="H6" s="302"/>
      <c r="I6" s="302"/>
      <c r="L6" s="302" t="s">
        <v>153</v>
      </c>
      <c r="M6" s="302"/>
      <c r="N6" s="302"/>
      <c r="O6" s="302"/>
      <c r="P6" s="302"/>
      <c r="Q6" s="302"/>
      <c r="R6" s="302"/>
      <c r="S6" s="302"/>
      <c r="T6" s="302"/>
      <c r="AB6" s="17" t="s">
        <v>193</v>
      </c>
      <c r="AC6" s="144" t="s">
        <v>216</v>
      </c>
      <c r="AD6" s="145" t="s">
        <v>218</v>
      </c>
      <c r="AE6" s="146" t="s">
        <v>211</v>
      </c>
      <c r="AF6" s="147" t="s">
        <v>223</v>
      </c>
      <c r="AG6" s="147" t="s">
        <v>223</v>
      </c>
      <c r="AH6" s="147" t="s">
        <v>223</v>
      </c>
      <c r="AI6" s="148" t="s">
        <v>223</v>
      </c>
    </row>
    <row r="7" spans="1:154" ht="18" customHeight="1" x14ac:dyDescent="0.2">
      <c r="B7" s="303" t="s">
        <v>147</v>
      </c>
      <c r="C7" s="303"/>
      <c r="D7" s="303"/>
      <c r="E7" s="303"/>
      <c r="F7" s="303"/>
      <c r="G7" s="303"/>
      <c r="H7" s="303"/>
      <c r="I7" s="303"/>
      <c r="L7" s="303" t="s">
        <v>149</v>
      </c>
      <c r="M7" s="303"/>
      <c r="N7" s="303"/>
      <c r="O7" s="303"/>
      <c r="P7" s="303"/>
      <c r="Q7" s="303"/>
      <c r="R7" s="303"/>
      <c r="S7" s="303"/>
      <c r="T7" s="303"/>
      <c r="AB7" s="17" t="s">
        <v>194</v>
      </c>
      <c r="AC7" s="144" t="s">
        <v>216</v>
      </c>
      <c r="AD7" s="145" t="s">
        <v>218</v>
      </c>
      <c r="AE7" s="146" t="s">
        <v>211</v>
      </c>
      <c r="AF7" s="152" t="s">
        <v>220</v>
      </c>
      <c r="AG7" s="152" t="s">
        <v>221</v>
      </c>
      <c r="AH7" s="153" t="s">
        <v>222</v>
      </c>
      <c r="AI7" s="154" t="s">
        <v>63</v>
      </c>
    </row>
    <row r="8" spans="1:154" ht="8.25" customHeight="1" x14ac:dyDescent="0.2">
      <c r="AB8" s="17" t="s">
        <v>195</v>
      </c>
      <c r="AC8" s="144" t="s">
        <v>216</v>
      </c>
      <c r="AD8" s="145" t="s">
        <v>218</v>
      </c>
      <c r="AE8" s="146" t="s">
        <v>211</v>
      </c>
      <c r="AF8" s="152" t="s">
        <v>220</v>
      </c>
      <c r="AG8" s="152" t="s">
        <v>221</v>
      </c>
      <c r="AH8" s="153" t="s">
        <v>222</v>
      </c>
      <c r="AI8" s="149" t="s">
        <v>63</v>
      </c>
    </row>
    <row r="9" spans="1:154" ht="72" customHeight="1" x14ac:dyDescent="0.2">
      <c r="B9" s="113" t="s">
        <v>150</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151</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B9" s="17" t="s">
        <v>196</v>
      </c>
      <c r="AC9" s="144" t="s">
        <v>216</v>
      </c>
      <c r="AD9" s="145" t="s">
        <v>218</v>
      </c>
      <c r="AE9" s="146" t="s">
        <v>211</v>
      </c>
      <c r="AF9" s="152" t="s">
        <v>220</v>
      </c>
      <c r="AG9" s="152" t="s">
        <v>221</v>
      </c>
      <c r="AH9" s="153" t="s">
        <v>222</v>
      </c>
      <c r="AI9" s="149" t="s">
        <v>63</v>
      </c>
    </row>
    <row r="10" spans="1:154" ht="30" customHeight="1" x14ac:dyDescent="0.2">
      <c r="B10" s="104" t="s">
        <v>194</v>
      </c>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06" t="str">
        <f>IFERROR(VLOOKUP($B$10,'Annex 1 LV, HV and UMS charges'!$A:$K,10,FALSE),"")</f>
        <v/>
      </c>
      <c r="L10" s="104"/>
      <c r="M10" s="106" t="str">
        <f>IFERROR(VLOOKUP($L$10,'Annex 2 Designated EHV charges'!$G:$O,2,FALSE),"")</f>
        <v/>
      </c>
      <c r="N10" s="106" t="str">
        <f>IFERROR(VLOOKUP($L$10,'Annex 2 Designated EHV charges'!$G:$O,3,FALSE),"")</f>
        <v/>
      </c>
      <c r="O10" s="106" t="str">
        <f>IFERROR(VLOOKUP($L$10,'Annex 2 Designated EHV charges'!$G:$O,4,FALSE),"")</f>
        <v/>
      </c>
      <c r="P10" s="106" t="str">
        <f>IFERROR(VLOOKUP($L$10,'Annex 2 Designated EHV charges'!$G:$O,5,FALSE),"")</f>
        <v/>
      </c>
      <c r="Q10" s="116" t="str">
        <f>IFERROR(VLOOKUP($L$10,'Annex 2 Designated EHV charges'!$G:$O,6,FALSE),"")</f>
        <v/>
      </c>
      <c r="R10" s="116" t="str">
        <f>IFERROR(VLOOKUP($L$10,'Annex 2 Designated EHV charges'!$G:$O,7,FALSE),"")</f>
        <v/>
      </c>
      <c r="S10" s="116" t="str">
        <f>IFERROR(VLOOKUP($L$10,'Annex 2 Designated EHV charges'!$G:$O,8,FALSE),"")</f>
        <v/>
      </c>
      <c r="T10" s="116" t="str">
        <f>IFERROR(VLOOKUP($L$10,'Annex 2 Designated EHV charges'!$G:$O,9,FALSE),"")</f>
        <v/>
      </c>
      <c r="AB10" s="17" t="s">
        <v>197</v>
      </c>
      <c r="AC10" s="150" t="s">
        <v>217</v>
      </c>
      <c r="AD10" s="151" t="s">
        <v>219</v>
      </c>
      <c r="AE10" s="146" t="s">
        <v>211</v>
      </c>
      <c r="AF10" s="147" t="s">
        <v>223</v>
      </c>
      <c r="AG10" s="147" t="s">
        <v>223</v>
      </c>
      <c r="AH10" s="147" t="s">
        <v>223</v>
      </c>
      <c r="AI10" s="147" t="s">
        <v>223</v>
      </c>
    </row>
    <row r="11" spans="1:154" ht="7.5" customHeight="1" x14ac:dyDescent="0.2">
      <c r="AB11" s="17" t="s">
        <v>198</v>
      </c>
      <c r="AC11" s="144" t="s">
        <v>216</v>
      </c>
      <c r="AD11" s="145" t="s">
        <v>218</v>
      </c>
      <c r="AE11" s="146" t="s">
        <v>211</v>
      </c>
      <c r="AF11" s="152" t="s">
        <v>220</v>
      </c>
      <c r="AG11" s="147" t="s">
        <v>223</v>
      </c>
      <c r="AH11" s="147" t="s">
        <v>223</v>
      </c>
      <c r="AI11" s="147" t="s">
        <v>223</v>
      </c>
    </row>
    <row r="12" spans="1:154" ht="88.5" customHeight="1" x14ac:dyDescent="0.2">
      <c r="B12" s="117" t="s">
        <v>116</v>
      </c>
      <c r="C12" s="114" t="str">
        <f>C9</f>
        <v>Red unit charge
p/kWh</v>
      </c>
      <c r="D12" s="114" t="str">
        <f>D9</f>
        <v>Amber unit charge
p/kWh</v>
      </c>
      <c r="E12" s="114" t="str">
        <f>E9</f>
        <v>Green unit charge
p/kWh</v>
      </c>
      <c r="F12" s="114" t="s">
        <v>117</v>
      </c>
      <c r="G12" s="114" t="s">
        <v>114</v>
      </c>
      <c r="H12" s="114" t="s">
        <v>179</v>
      </c>
      <c r="I12" s="114" t="s">
        <v>115</v>
      </c>
      <c r="L12" s="117" t="s">
        <v>116</v>
      </c>
      <c r="M12" s="114" t="s">
        <v>136</v>
      </c>
      <c r="N12" s="114" t="s">
        <v>117</v>
      </c>
      <c r="O12" s="114" t="s">
        <v>132</v>
      </c>
      <c r="P12" s="114" t="s">
        <v>179</v>
      </c>
      <c r="Q12" s="115" t="s">
        <v>134</v>
      </c>
      <c r="R12" s="115" t="s">
        <v>117</v>
      </c>
      <c r="S12" s="115" t="s">
        <v>133</v>
      </c>
      <c r="T12" s="115" t="s">
        <v>179</v>
      </c>
      <c r="AB12" s="17" t="s">
        <v>199</v>
      </c>
      <c r="AC12" s="144" t="s">
        <v>216</v>
      </c>
      <c r="AD12" s="145" t="s">
        <v>218</v>
      </c>
      <c r="AE12" s="146" t="s">
        <v>211</v>
      </c>
      <c r="AF12" s="152" t="s">
        <v>220</v>
      </c>
      <c r="AG12" s="147" t="s">
        <v>223</v>
      </c>
      <c r="AH12" s="147" t="s">
        <v>223</v>
      </c>
      <c r="AI12" s="147" t="s">
        <v>223</v>
      </c>
    </row>
    <row r="13" spans="1:154" ht="30" customHeight="1" x14ac:dyDescent="0.2">
      <c r="B13" s="118" t="s">
        <v>118</v>
      </c>
      <c r="C13" s="123"/>
      <c r="D13" s="123"/>
      <c r="E13" s="123"/>
      <c r="F13" s="123"/>
      <c r="G13" s="123"/>
      <c r="H13" s="123"/>
      <c r="I13" s="123"/>
      <c r="L13" s="118" t="s">
        <v>118</v>
      </c>
      <c r="M13" s="107"/>
      <c r="N13" s="107"/>
      <c r="O13" s="107"/>
      <c r="P13" s="107"/>
      <c r="Q13" s="108"/>
      <c r="R13" s="108">
        <f>N13</f>
        <v>0</v>
      </c>
      <c r="S13" s="108"/>
      <c r="T13" s="108"/>
      <c r="AB13" s="17" t="s">
        <v>200</v>
      </c>
      <c r="AC13" s="144" t="s">
        <v>216</v>
      </c>
      <c r="AD13" s="145" t="s">
        <v>218</v>
      </c>
      <c r="AE13" s="146" t="s">
        <v>211</v>
      </c>
      <c r="AF13" s="152" t="s">
        <v>220</v>
      </c>
      <c r="AG13" s="147" t="s">
        <v>223</v>
      </c>
      <c r="AH13" s="147" t="s">
        <v>223</v>
      </c>
      <c r="AI13" s="149" t="s">
        <v>63</v>
      </c>
    </row>
    <row r="14" spans="1:154" ht="30" customHeight="1" x14ac:dyDescent="0.2">
      <c r="B14" s="119" t="s">
        <v>120</v>
      </c>
      <c r="C14" s="105">
        <f t="shared" ref="C14:I14" si="0">C13</f>
        <v>0</v>
      </c>
      <c r="D14" s="105">
        <f t="shared" si="0"/>
        <v>0</v>
      </c>
      <c r="E14" s="105">
        <f t="shared" si="0"/>
        <v>0</v>
      </c>
      <c r="F14" s="105">
        <f t="shared" si="0"/>
        <v>0</v>
      </c>
      <c r="G14" s="105">
        <f t="shared" si="0"/>
        <v>0</v>
      </c>
      <c r="H14" s="105">
        <f t="shared" si="0"/>
        <v>0</v>
      </c>
      <c r="I14" s="105">
        <f t="shared" si="0"/>
        <v>0</v>
      </c>
      <c r="L14" s="119" t="s">
        <v>120</v>
      </c>
      <c r="M14" s="105">
        <f>M13</f>
        <v>0</v>
      </c>
      <c r="N14" s="105">
        <f t="shared" ref="N14:T14" si="1">N13</f>
        <v>0</v>
      </c>
      <c r="O14" s="105">
        <f t="shared" si="1"/>
        <v>0</v>
      </c>
      <c r="P14" s="105">
        <f t="shared" si="1"/>
        <v>0</v>
      </c>
      <c r="Q14" s="109">
        <f t="shared" si="1"/>
        <v>0</v>
      </c>
      <c r="R14" s="109">
        <f t="shared" si="1"/>
        <v>0</v>
      </c>
      <c r="S14" s="109">
        <f t="shared" si="1"/>
        <v>0</v>
      </c>
      <c r="T14" s="109">
        <f t="shared" si="1"/>
        <v>0</v>
      </c>
      <c r="AB14" s="17" t="s">
        <v>201</v>
      </c>
      <c r="AC14" s="144" t="s">
        <v>216</v>
      </c>
      <c r="AD14" s="145" t="s">
        <v>218</v>
      </c>
      <c r="AE14" s="146" t="s">
        <v>211</v>
      </c>
      <c r="AF14" s="152" t="s">
        <v>220</v>
      </c>
      <c r="AG14" s="147" t="s">
        <v>223</v>
      </c>
      <c r="AH14" s="147" t="s">
        <v>223</v>
      </c>
      <c r="AI14" s="147" t="s">
        <v>223</v>
      </c>
    </row>
    <row r="15" spans="1:154" ht="7.5" customHeight="1" x14ac:dyDescent="0.2">
      <c r="AB15" s="17" t="s">
        <v>202</v>
      </c>
      <c r="AC15" s="144" t="s">
        <v>216</v>
      </c>
      <c r="AD15" s="145" t="s">
        <v>218</v>
      </c>
      <c r="AE15" s="146" t="s">
        <v>211</v>
      </c>
      <c r="AF15" s="152" t="s">
        <v>220</v>
      </c>
      <c r="AG15" s="147" t="s">
        <v>223</v>
      </c>
      <c r="AH15" s="147" t="s">
        <v>223</v>
      </c>
      <c r="AI15" s="149" t="s">
        <v>63</v>
      </c>
    </row>
    <row r="16" spans="1:154" ht="63.75" customHeight="1" x14ac:dyDescent="0.2">
      <c r="B16" s="117" t="s">
        <v>119</v>
      </c>
      <c r="C16" s="114" t="s">
        <v>129</v>
      </c>
      <c r="D16" s="114" t="s">
        <v>130</v>
      </c>
      <c r="E16" s="114" t="s">
        <v>131</v>
      </c>
      <c r="F16" s="114" t="s">
        <v>125</v>
      </c>
      <c r="G16" s="114" t="s">
        <v>124</v>
      </c>
      <c r="H16" s="114" t="s">
        <v>180</v>
      </c>
      <c r="I16" s="114" t="s">
        <v>123</v>
      </c>
      <c r="L16" s="117" t="s">
        <v>119</v>
      </c>
      <c r="M16" s="114" t="s">
        <v>137</v>
      </c>
      <c r="N16" s="114" t="s">
        <v>135</v>
      </c>
      <c r="O16" s="114" t="s">
        <v>140</v>
      </c>
      <c r="P16" s="114" t="s">
        <v>181</v>
      </c>
      <c r="Q16" s="115" t="s">
        <v>138</v>
      </c>
      <c r="R16" s="115" t="s">
        <v>139</v>
      </c>
      <c r="S16" s="115" t="s">
        <v>141</v>
      </c>
      <c r="T16" s="115" t="s">
        <v>182</v>
      </c>
      <c r="AB16" s="17" t="s">
        <v>203</v>
      </c>
      <c r="AC16" s="144" t="s">
        <v>216</v>
      </c>
      <c r="AD16" s="145" t="s">
        <v>218</v>
      </c>
      <c r="AE16" s="146" t="s">
        <v>211</v>
      </c>
      <c r="AF16" s="152" t="s">
        <v>220</v>
      </c>
      <c r="AG16" s="147" t="s">
        <v>223</v>
      </c>
      <c r="AH16" s="147" t="s">
        <v>223</v>
      </c>
      <c r="AI16" s="147" t="s">
        <v>223</v>
      </c>
    </row>
    <row r="17" spans="2:35" ht="30" customHeight="1" x14ac:dyDescent="0.2">
      <c r="B17" s="118" t="s">
        <v>121</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121</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7" t="s">
        <v>204</v>
      </c>
      <c r="AC17" s="144" t="s">
        <v>216</v>
      </c>
      <c r="AD17" s="145" t="s">
        <v>218</v>
      </c>
      <c r="AE17" s="146" t="s">
        <v>211</v>
      </c>
      <c r="AF17" s="152" t="s">
        <v>220</v>
      </c>
      <c r="AG17" s="147" t="s">
        <v>223</v>
      </c>
      <c r="AH17" s="147" t="s">
        <v>223</v>
      </c>
      <c r="AI17" s="149" t="s">
        <v>63</v>
      </c>
    </row>
    <row r="18" spans="2:35" ht="30" customHeight="1" x14ac:dyDescent="0.2">
      <c r="B18" s="119" t="s">
        <v>122</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122</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7" t="s">
        <v>205</v>
      </c>
      <c r="AC18" s="144" t="s">
        <v>216</v>
      </c>
      <c r="AD18" s="145" t="s">
        <v>218</v>
      </c>
      <c r="AE18" s="146" t="s">
        <v>211</v>
      </c>
      <c r="AF18" s="152" t="s">
        <v>220</v>
      </c>
      <c r="AG18" s="147" t="s">
        <v>223</v>
      </c>
      <c r="AH18" s="147" t="s">
        <v>223</v>
      </c>
      <c r="AI18" s="147" t="s">
        <v>223</v>
      </c>
    </row>
    <row r="19" spans="2:35" ht="7.5" customHeight="1" x14ac:dyDescent="0.2"/>
    <row r="20" spans="2:35" ht="39.75" customHeight="1" x14ac:dyDescent="0.2">
      <c r="C20" s="122" t="s">
        <v>126</v>
      </c>
      <c r="M20" s="114" t="s">
        <v>142</v>
      </c>
      <c r="N20" s="115" t="s">
        <v>143</v>
      </c>
    </row>
    <row r="21" spans="2:35" ht="30" customHeight="1" x14ac:dyDescent="0.2">
      <c r="B21" s="118" t="s">
        <v>121</v>
      </c>
      <c r="C21" s="124">
        <f>SUM(C17:I17)</f>
        <v>0</v>
      </c>
      <c r="L21" s="118" t="s">
        <v>121</v>
      </c>
      <c r="M21" s="124">
        <f>SUM(M17:P17)</f>
        <v>0</v>
      </c>
      <c r="N21" s="125">
        <f>SUM(Q17:T17)</f>
        <v>0</v>
      </c>
    </row>
    <row r="22" spans="2:35" ht="30" customHeight="1" x14ac:dyDescent="0.2">
      <c r="B22" s="119" t="s">
        <v>122</v>
      </c>
      <c r="C22" s="126">
        <f>SUM(C18:I18)</f>
        <v>0</v>
      </c>
      <c r="L22" s="119" t="s">
        <v>122</v>
      </c>
      <c r="M22" s="126">
        <f>SUM(M18:P18)</f>
        <v>0</v>
      </c>
      <c r="N22" s="127">
        <f>SUM(Q18:T18)</f>
        <v>0</v>
      </c>
    </row>
    <row r="24" spans="2:35" ht="30.75" customHeight="1" x14ac:dyDescent="0.2">
      <c r="B24" s="296" t="s">
        <v>144</v>
      </c>
      <c r="C24" s="297"/>
      <c r="D24" s="298"/>
      <c r="L24" s="296" t="s">
        <v>145</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1"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2024-12-16T12:02:53Z</cp:lastPrinted>
  <dcterms:created xsi:type="dcterms:W3CDTF">2009-11-12T11:38:00Z</dcterms:created>
  <dcterms:modified xsi:type="dcterms:W3CDTF">2025-01-08T15:54:56Z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