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lockStructure="1"/>
  <bookViews>
    <workbookView xWindow="-105" yWindow="-105" windowWidth="19425" windowHeight="10425" tabRatio="870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G62" i="38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56" i="39" s="1"/>
  <c r="H70" i="36" s="1"/>
  <c r="H35" i="39"/>
  <c r="H47" i="38"/>
  <c r="H49" i="38" l="1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8" i="15" l="1"/>
  <c r="H111" i="15"/>
  <c r="H109" i="15"/>
  <c r="H112" i="15"/>
  <c r="H110" i="15"/>
  <c r="H114" i="15" l="1"/>
  <c r="H116" i="15" l="1"/>
  <c r="H118" i="15" s="1"/>
  <c r="H120" i="15" s="1"/>
  <c r="H49" i="20" l="1"/>
  <c r="H124" i="15"/>
  <c r="H131" i="15" s="1"/>
  <c r="H133" i="15" s="1"/>
  <c r="H134" i="15" s="1"/>
  <c r="H138" i="15" l="1"/>
  <c r="H82" i="21" s="1"/>
  <c r="H140" i="15"/>
  <c r="H84" i="21" s="1"/>
  <c r="H141" i="15"/>
  <c r="H85" i="21" s="1"/>
  <c r="H139" i="15"/>
  <c r="H83" i="21" s="1"/>
  <c r="H137" i="15"/>
  <c r="N55" i="20"/>
  <c r="N58" i="20" s="1"/>
  <c r="H59" i="20" s="1"/>
  <c r="H60" i="20" s="1"/>
  <c r="N56" i="20"/>
  <c r="AQ101" i="21" l="1"/>
  <c r="AQ140" i="21" s="1"/>
  <c r="AQ32" i="38" s="1"/>
  <c r="S101" i="21"/>
  <c r="S140" i="21" s="1"/>
  <c r="S32" i="38" s="1"/>
  <c r="AG101" i="21"/>
  <c r="AG140" i="21" s="1"/>
  <c r="AG32" i="38" s="1"/>
  <c r="M101" i="21"/>
  <c r="M140" i="21" s="1"/>
  <c r="M32" i="38" s="1"/>
  <c r="AH101" i="21"/>
  <c r="AH140" i="21" s="1"/>
  <c r="AH32" i="38" s="1"/>
  <c r="V101" i="21"/>
  <c r="V140" i="21" s="1"/>
  <c r="V32" i="38" s="1"/>
  <c r="AB101" i="21"/>
  <c r="AB140" i="21" s="1"/>
  <c r="AB32" i="38" s="1"/>
  <c r="AD101" i="21"/>
  <c r="AD140" i="21" s="1"/>
  <c r="AD32" i="38" s="1"/>
  <c r="AC101" i="21"/>
  <c r="AC140" i="21" s="1"/>
  <c r="AC32" i="38" s="1"/>
  <c r="K101" i="21"/>
  <c r="K140" i="21" s="1"/>
  <c r="K32" i="38" s="1"/>
  <c r="AK101" i="21"/>
  <c r="AK140" i="21" s="1"/>
  <c r="AK32" i="38" s="1"/>
  <c r="P101" i="21"/>
  <c r="P140" i="21" s="1"/>
  <c r="P32" i="38" s="1"/>
  <c r="J101" i="21"/>
  <c r="J140" i="21" s="1"/>
  <c r="J32" i="38" s="1"/>
  <c r="AO101" i="21"/>
  <c r="AO140" i="21" s="1"/>
  <c r="AO32" i="38" s="1"/>
  <c r="Z101" i="21"/>
  <c r="Z140" i="21" s="1"/>
  <c r="Z32" i="38" s="1"/>
  <c r="X101" i="21"/>
  <c r="X140" i="21" s="1"/>
  <c r="X32" i="38" s="1"/>
  <c r="AN101" i="21"/>
  <c r="AN140" i="21" s="1"/>
  <c r="AN32" i="38" s="1"/>
  <c r="AM101" i="21"/>
  <c r="AM140" i="21" s="1"/>
  <c r="AM32" i="38" s="1"/>
  <c r="O101" i="21"/>
  <c r="O140" i="21" s="1"/>
  <c r="O32" i="38" s="1"/>
  <c r="AJ101" i="21"/>
  <c r="AJ140" i="21" s="1"/>
  <c r="AJ32" i="38" s="1"/>
  <c r="T101" i="21"/>
  <c r="T140" i="21" s="1"/>
  <c r="T32" i="38" s="1"/>
  <c r="AL101" i="21"/>
  <c r="AL140" i="21" s="1"/>
  <c r="AL32" i="38" s="1"/>
  <c r="AI101" i="21"/>
  <c r="AI140" i="21" s="1"/>
  <c r="AI32" i="38" s="1"/>
  <c r="AF101" i="21"/>
  <c r="AF140" i="21" s="1"/>
  <c r="AF32" i="38" s="1"/>
  <c r="W101" i="21"/>
  <c r="W140" i="21" s="1"/>
  <c r="W32" i="38" s="1"/>
  <c r="R101" i="21"/>
  <c r="R140" i="21" s="1"/>
  <c r="R32" i="38" s="1"/>
  <c r="Y101" i="21"/>
  <c r="Y140" i="21" s="1"/>
  <c r="Y32" i="38" s="1"/>
  <c r="AA101" i="21"/>
  <c r="AA140" i="21" s="1"/>
  <c r="AA32" i="38" s="1"/>
  <c r="L101" i="21"/>
  <c r="L140" i="21" s="1"/>
  <c r="L32" i="38" s="1"/>
  <c r="N101" i="21"/>
  <c r="N140" i="21" s="1"/>
  <c r="N32" i="38" s="1"/>
  <c r="AP101" i="21"/>
  <c r="AP140" i="21" s="1"/>
  <c r="AP32" i="38" s="1"/>
  <c r="Q101" i="21"/>
  <c r="Q140" i="21" s="1"/>
  <c r="Q32" i="38" s="1"/>
  <c r="U101" i="21"/>
  <c r="U140" i="21" s="1"/>
  <c r="U32" i="38" s="1"/>
  <c r="AE101" i="21"/>
  <c r="AE140" i="21" s="1"/>
  <c r="AE32" i="38" s="1"/>
  <c r="AB100" i="21"/>
  <c r="AB139" i="21" s="1"/>
  <c r="AC100" i="21"/>
  <c r="AC139" i="21" s="1"/>
  <c r="N100" i="21"/>
  <c r="N139" i="21" s="1"/>
  <c r="AN100" i="21"/>
  <c r="AN139" i="21" s="1"/>
  <c r="AA100" i="21"/>
  <c r="AA139" i="21" s="1"/>
  <c r="AF100" i="21"/>
  <c r="AF139" i="21" s="1"/>
  <c r="Q100" i="21"/>
  <c r="Q139" i="21" s="1"/>
  <c r="AK100" i="21"/>
  <c r="AK139" i="21" s="1"/>
  <c r="X100" i="21"/>
  <c r="X139" i="21" s="1"/>
  <c r="AM100" i="21"/>
  <c r="AM139" i="21" s="1"/>
  <c r="AH100" i="21"/>
  <c r="AH139" i="21" s="1"/>
  <c r="K100" i="21"/>
  <c r="K139" i="21" s="1"/>
  <c r="S100" i="21"/>
  <c r="S139" i="21" s="1"/>
  <c r="AO100" i="21"/>
  <c r="AO139" i="21" s="1"/>
  <c r="O100" i="21"/>
  <c r="O139" i="21" s="1"/>
  <c r="R100" i="21"/>
  <c r="R139" i="21" s="1"/>
  <c r="AE100" i="21"/>
  <c r="AE139" i="21" s="1"/>
  <c r="AI100" i="21"/>
  <c r="AI139" i="21" s="1"/>
  <c r="U100" i="21"/>
  <c r="U139" i="21" s="1"/>
  <c r="AD100" i="21"/>
  <c r="AD139" i="21" s="1"/>
  <c r="Y100" i="21"/>
  <c r="Y139" i="21" s="1"/>
  <c r="AJ100" i="21"/>
  <c r="AJ139" i="21" s="1"/>
  <c r="J100" i="21"/>
  <c r="J139" i="21" s="1"/>
  <c r="T100" i="21"/>
  <c r="T139" i="21" s="1"/>
  <c r="Z100" i="21"/>
  <c r="Z139" i="21" s="1"/>
  <c r="AL100" i="21"/>
  <c r="AL139" i="21" s="1"/>
  <c r="L100" i="21"/>
  <c r="L139" i="21" s="1"/>
  <c r="AQ100" i="21"/>
  <c r="AQ139" i="21" s="1"/>
  <c r="AP100" i="21"/>
  <c r="AP139" i="21" s="1"/>
  <c r="W100" i="21"/>
  <c r="W139" i="21" s="1"/>
  <c r="M100" i="21"/>
  <c r="M139" i="21" s="1"/>
  <c r="AG100" i="21"/>
  <c r="AG139" i="21" s="1"/>
  <c r="P100" i="21"/>
  <c r="P139" i="21" s="1"/>
  <c r="V100" i="21"/>
  <c r="V139" i="21" s="1"/>
  <c r="L62" i="20"/>
  <c r="L45" i="22" s="1"/>
  <c r="K62" i="20"/>
  <c r="K45" i="22" s="1"/>
  <c r="M62" i="20"/>
  <c r="M45" i="22" s="1"/>
  <c r="J62" i="20"/>
  <c r="N62" i="20"/>
  <c r="N45" i="22" s="1"/>
  <c r="X98" i="21"/>
  <c r="X137" i="21" s="1"/>
  <c r="N98" i="21"/>
  <c r="N137" i="21" s="1"/>
  <c r="AI98" i="21"/>
  <c r="AI137" i="21" s="1"/>
  <c r="K98" i="21"/>
  <c r="K137" i="21" s="1"/>
  <c r="Y98" i="21"/>
  <c r="Y137" i="21" s="1"/>
  <c r="Q98" i="21"/>
  <c r="Q137" i="21" s="1"/>
  <c r="M98" i="21"/>
  <c r="M137" i="21" s="1"/>
  <c r="AL98" i="21"/>
  <c r="AL137" i="21" s="1"/>
  <c r="AB98" i="21"/>
  <c r="AB137" i="21" s="1"/>
  <c r="AG98" i="21"/>
  <c r="AG137" i="21" s="1"/>
  <c r="S98" i="21"/>
  <c r="S137" i="21" s="1"/>
  <c r="AK98" i="21"/>
  <c r="AK137" i="21" s="1"/>
  <c r="AJ98" i="21"/>
  <c r="AJ137" i="21" s="1"/>
  <c r="L98" i="21"/>
  <c r="L137" i="21" s="1"/>
  <c r="O98" i="21"/>
  <c r="O137" i="21" s="1"/>
  <c r="AF98" i="21"/>
  <c r="AF137" i="21" s="1"/>
  <c r="V98" i="21"/>
  <c r="V137" i="21" s="1"/>
  <c r="AD98" i="21"/>
  <c r="AD137" i="21" s="1"/>
  <c r="AA98" i="21"/>
  <c r="AA137" i="21" s="1"/>
  <c r="AH98" i="21"/>
  <c r="AH137" i="21" s="1"/>
  <c r="U98" i="21"/>
  <c r="U137" i="21" s="1"/>
  <c r="W98" i="21"/>
  <c r="W137" i="21" s="1"/>
  <c r="J98" i="21"/>
  <c r="J137" i="21" s="1"/>
  <c r="AQ98" i="21"/>
  <c r="AQ137" i="21" s="1"/>
  <c r="R98" i="21"/>
  <c r="R137" i="21" s="1"/>
  <c r="Z98" i="21"/>
  <c r="Z137" i="21" s="1"/>
  <c r="AE98" i="21"/>
  <c r="AE137" i="21" s="1"/>
  <c r="AO98" i="21"/>
  <c r="AO137" i="21" s="1"/>
  <c r="AC98" i="21"/>
  <c r="AC137" i="21" s="1"/>
  <c r="T98" i="21"/>
  <c r="T137" i="21" s="1"/>
  <c r="AP98" i="21"/>
  <c r="AP137" i="21" s="1"/>
  <c r="AN98" i="21"/>
  <c r="AN137" i="21" s="1"/>
  <c r="P98" i="21"/>
  <c r="P137" i="21" s="1"/>
  <c r="AM98" i="21"/>
  <c r="AM137" i="21" s="1"/>
  <c r="H143" i="15"/>
  <c r="H147" i="15" s="1"/>
  <c r="H81" i="21"/>
  <c r="AK99" i="21"/>
  <c r="AK138" i="21" s="1"/>
  <c r="AK30" i="38" s="1"/>
  <c r="Q99" i="21"/>
  <c r="Q138" i="21" s="1"/>
  <c r="Q30" i="38" s="1"/>
  <c r="O99" i="21"/>
  <c r="O138" i="21" s="1"/>
  <c r="O30" i="38" s="1"/>
  <c r="AF99" i="21"/>
  <c r="AF138" i="21" s="1"/>
  <c r="AF30" i="38" s="1"/>
  <c r="AP99" i="21"/>
  <c r="AP138" i="21" s="1"/>
  <c r="AP30" i="38" s="1"/>
  <c r="AG99" i="21"/>
  <c r="AG138" i="21" s="1"/>
  <c r="AG30" i="38" s="1"/>
  <c r="AA99" i="21"/>
  <c r="AA138" i="21" s="1"/>
  <c r="AA30" i="38" s="1"/>
  <c r="R99" i="21"/>
  <c r="R138" i="21" s="1"/>
  <c r="R30" i="38" s="1"/>
  <c r="K99" i="21"/>
  <c r="K138" i="21" s="1"/>
  <c r="K30" i="38" s="1"/>
  <c r="AJ99" i="21"/>
  <c r="AJ138" i="21" s="1"/>
  <c r="AJ30" i="38" s="1"/>
  <c r="AO99" i="21"/>
  <c r="AO138" i="21" s="1"/>
  <c r="AO30" i="38" s="1"/>
  <c r="N99" i="21"/>
  <c r="N138" i="21" s="1"/>
  <c r="N30" i="38" s="1"/>
  <c r="AE99" i="21"/>
  <c r="AE138" i="21" s="1"/>
  <c r="AE30" i="38" s="1"/>
  <c r="X99" i="21"/>
  <c r="X138" i="21" s="1"/>
  <c r="X30" i="38" s="1"/>
  <c r="AI99" i="21"/>
  <c r="AI138" i="21" s="1"/>
  <c r="AI30" i="38" s="1"/>
  <c r="Y99" i="21"/>
  <c r="Y138" i="21" s="1"/>
  <c r="Y30" i="38" s="1"/>
  <c r="AQ99" i="21"/>
  <c r="AQ138" i="21" s="1"/>
  <c r="AQ30" i="38" s="1"/>
  <c r="AL99" i="21"/>
  <c r="AL138" i="21" s="1"/>
  <c r="AL30" i="38" s="1"/>
  <c r="AH99" i="21"/>
  <c r="AH138" i="21" s="1"/>
  <c r="AH30" i="38" s="1"/>
  <c r="AC99" i="21"/>
  <c r="AC138" i="21" s="1"/>
  <c r="AC30" i="38" s="1"/>
  <c r="U99" i="21"/>
  <c r="U138" i="21" s="1"/>
  <c r="U30" i="38" s="1"/>
  <c r="M99" i="21"/>
  <c r="M138" i="21" s="1"/>
  <c r="M30" i="38" s="1"/>
  <c r="AD99" i="21"/>
  <c r="AD138" i="21" s="1"/>
  <c r="AD30" i="38" s="1"/>
  <c r="AM99" i="21"/>
  <c r="AM138" i="21" s="1"/>
  <c r="AM30" i="38" s="1"/>
  <c r="P99" i="21"/>
  <c r="P138" i="21" s="1"/>
  <c r="P30" i="38" s="1"/>
  <c r="J99" i="21"/>
  <c r="J138" i="21" s="1"/>
  <c r="J30" i="38" s="1"/>
  <c r="W99" i="21"/>
  <c r="W138" i="21" s="1"/>
  <c r="W30" i="38" s="1"/>
  <c r="S99" i="21"/>
  <c r="S138" i="21" s="1"/>
  <c r="S30" i="38" s="1"/>
  <c r="L99" i="21"/>
  <c r="L138" i="21" s="1"/>
  <c r="L30" i="38" s="1"/>
  <c r="Z99" i="21"/>
  <c r="Z138" i="21" s="1"/>
  <c r="Z30" i="38" s="1"/>
  <c r="T99" i="21"/>
  <c r="T138" i="21" s="1"/>
  <c r="T30" i="38" s="1"/>
  <c r="V99" i="21"/>
  <c r="V138" i="21" s="1"/>
  <c r="V30" i="38" s="1"/>
  <c r="AN99" i="21"/>
  <c r="AN138" i="21" s="1"/>
  <c r="AN30" i="38" s="1"/>
  <c r="AB99" i="21"/>
  <c r="AB138" i="21" s="1"/>
  <c r="AB30" i="38" s="1"/>
  <c r="A4" i="15" l="1"/>
  <c r="H34" i="33"/>
  <c r="J24" i="39"/>
  <c r="J30" i="39" s="1"/>
  <c r="J29" i="38"/>
  <c r="Y24" i="39"/>
  <c r="Y30" i="39" s="1"/>
  <c r="Y29" i="38"/>
  <c r="AL22" i="39"/>
  <c r="AL28" i="39" s="1"/>
  <c r="AL31" i="38"/>
  <c r="AK31" i="38"/>
  <c r="AK22" i="39"/>
  <c r="AK28" i="39" s="1"/>
  <c r="AM24" i="39"/>
  <c r="AM30" i="39" s="1"/>
  <c r="AM29" i="38"/>
  <c r="AO24" i="39"/>
  <c r="AO30" i="39" s="1"/>
  <c r="AO29" i="38"/>
  <c r="W29" i="38"/>
  <c r="W24" i="39"/>
  <c r="W30" i="39" s="1"/>
  <c r="AF24" i="39"/>
  <c r="AF30" i="39" s="1"/>
  <c r="AF29" i="38"/>
  <c r="AG24" i="39"/>
  <c r="AG30" i="39" s="1"/>
  <c r="AG29" i="38"/>
  <c r="K24" i="39"/>
  <c r="K30" i="39" s="1"/>
  <c r="K29" i="38"/>
  <c r="M31" i="38"/>
  <c r="M22" i="39"/>
  <c r="M28" i="39" s="1"/>
  <c r="Z22" i="39"/>
  <c r="Z28" i="39" s="1"/>
  <c r="Z31" i="38"/>
  <c r="U31" i="38"/>
  <c r="U22" i="39"/>
  <c r="U28" i="39" s="1"/>
  <c r="S31" i="38"/>
  <c r="S22" i="39"/>
  <c r="S28" i="39" s="1"/>
  <c r="Q22" i="39"/>
  <c r="Q28" i="39" s="1"/>
  <c r="Q31" i="38"/>
  <c r="AB22" i="39"/>
  <c r="AB28" i="39" s="1"/>
  <c r="AB31" i="38"/>
  <c r="P29" i="38"/>
  <c r="P24" i="39"/>
  <c r="P30" i="39" s="1"/>
  <c r="AE29" i="38"/>
  <c r="AE24" i="39"/>
  <c r="AE30" i="39" s="1"/>
  <c r="U24" i="39"/>
  <c r="U30" i="39" s="1"/>
  <c r="U29" i="38"/>
  <c r="O24" i="39"/>
  <c r="O30" i="39" s="1"/>
  <c r="O29" i="38"/>
  <c r="AB24" i="39"/>
  <c r="AB30" i="39" s="1"/>
  <c r="AB29" i="38"/>
  <c r="AI24" i="39"/>
  <c r="AI30" i="39" s="1"/>
  <c r="AI29" i="38"/>
  <c r="W31" i="38"/>
  <c r="W22" i="39"/>
  <c r="W28" i="39" s="1"/>
  <c r="T31" i="38"/>
  <c r="T22" i="39"/>
  <c r="T28" i="39" s="1"/>
  <c r="AI31" i="38"/>
  <c r="AI22" i="39"/>
  <c r="AI28" i="39" s="1"/>
  <c r="K22" i="39"/>
  <c r="K28" i="39" s="1"/>
  <c r="K31" i="38"/>
  <c r="AF22" i="39"/>
  <c r="AF28" i="39" s="1"/>
  <c r="AF31" i="38"/>
  <c r="H55" i="38"/>
  <c r="AN24" i="39"/>
  <c r="AN30" i="39" s="1"/>
  <c r="AN29" i="38"/>
  <c r="Z29" i="38"/>
  <c r="Z24" i="39"/>
  <c r="Z30" i="39" s="1"/>
  <c r="AH24" i="39"/>
  <c r="AH30" i="39" s="1"/>
  <c r="AH29" i="38"/>
  <c r="L24" i="39"/>
  <c r="L30" i="39" s="1"/>
  <c r="L29" i="38"/>
  <c r="AL24" i="39"/>
  <c r="AL30" i="39" s="1"/>
  <c r="AL29" i="38"/>
  <c r="N24" i="39"/>
  <c r="N30" i="39" s="1"/>
  <c r="N29" i="38"/>
  <c r="AP31" i="38"/>
  <c r="AP22" i="39"/>
  <c r="AP28" i="39" s="1"/>
  <c r="J22" i="39"/>
  <c r="J28" i="39" s="1"/>
  <c r="J31" i="38"/>
  <c r="AE22" i="39"/>
  <c r="AE28" i="39" s="1"/>
  <c r="AE31" i="38"/>
  <c r="AH22" i="39"/>
  <c r="AH28" i="39" s="1"/>
  <c r="AH31" i="38"/>
  <c r="AA22" i="39"/>
  <c r="AA28" i="39" s="1"/>
  <c r="AA31" i="38"/>
  <c r="AC29" i="38"/>
  <c r="AC24" i="39"/>
  <c r="AC30" i="39" s="1"/>
  <c r="S29" i="38"/>
  <c r="S24" i="39"/>
  <c r="S30" i="39" s="1"/>
  <c r="AG31" i="38"/>
  <c r="AG22" i="39"/>
  <c r="AG28" i="39" s="1"/>
  <c r="AO31" i="38"/>
  <c r="AO22" i="39"/>
  <c r="AO28" i="39" s="1"/>
  <c r="AP29" i="38"/>
  <c r="AP24" i="39"/>
  <c r="AP30" i="39" s="1"/>
  <c r="R24" i="39"/>
  <c r="R30" i="39" s="1"/>
  <c r="R29" i="38"/>
  <c r="AA29" i="38"/>
  <c r="AA24" i="39"/>
  <c r="AA30" i="39" s="1"/>
  <c r="AJ24" i="39"/>
  <c r="AJ30" i="39" s="1"/>
  <c r="AJ29" i="38"/>
  <c r="M29" i="38"/>
  <c r="M24" i="39"/>
  <c r="M30" i="39" s="1"/>
  <c r="X29" i="38"/>
  <c r="X24" i="39"/>
  <c r="X30" i="39" s="1"/>
  <c r="V31" i="38"/>
  <c r="V22" i="39"/>
  <c r="V28" i="39" s="1"/>
  <c r="AQ22" i="39"/>
  <c r="AQ28" i="39" s="1"/>
  <c r="AQ31" i="38"/>
  <c r="AJ31" i="38"/>
  <c r="AJ22" i="39"/>
  <c r="AJ28" i="39" s="1"/>
  <c r="R31" i="38"/>
  <c r="R22" i="39"/>
  <c r="R28" i="39" s="1"/>
  <c r="AM31" i="38"/>
  <c r="AM22" i="39"/>
  <c r="AM28" i="39" s="1"/>
  <c r="AN22" i="39"/>
  <c r="AN28" i="39" s="1"/>
  <c r="AN31" i="38"/>
  <c r="V29" i="38"/>
  <c r="V24" i="39"/>
  <c r="V30" i="39" s="1"/>
  <c r="J45" i="22"/>
  <c r="H63" i="20"/>
  <c r="H67" i="20" s="1"/>
  <c r="AD22" i="39"/>
  <c r="AD28" i="39" s="1"/>
  <c r="AD31" i="38"/>
  <c r="AC22" i="39"/>
  <c r="AC28" i="39" s="1"/>
  <c r="AC31" i="38"/>
  <c r="Z97" i="21"/>
  <c r="Z136" i="21" s="1"/>
  <c r="AJ97" i="21"/>
  <c r="AJ136" i="21" s="1"/>
  <c r="AF97" i="21"/>
  <c r="AF136" i="21" s="1"/>
  <c r="AC97" i="21"/>
  <c r="AC136" i="21" s="1"/>
  <c r="AG97" i="21"/>
  <c r="AG136" i="21" s="1"/>
  <c r="AP97" i="21"/>
  <c r="AP136" i="21" s="1"/>
  <c r="N97" i="21"/>
  <c r="N136" i="21" s="1"/>
  <c r="AD97" i="21"/>
  <c r="AD136" i="21" s="1"/>
  <c r="V97" i="21"/>
  <c r="V136" i="21" s="1"/>
  <c r="T97" i="21"/>
  <c r="T136" i="21" s="1"/>
  <c r="AM97" i="21"/>
  <c r="AM136" i="21" s="1"/>
  <c r="R97" i="21"/>
  <c r="R136" i="21" s="1"/>
  <c r="AA97" i="21"/>
  <c r="AA136" i="21" s="1"/>
  <c r="AQ97" i="21"/>
  <c r="AQ136" i="21" s="1"/>
  <c r="L97" i="21"/>
  <c r="L136" i="21" s="1"/>
  <c r="AE97" i="21"/>
  <c r="AE136" i="21" s="1"/>
  <c r="U97" i="21"/>
  <c r="U136" i="21" s="1"/>
  <c r="S97" i="21"/>
  <c r="S136" i="21" s="1"/>
  <c r="AK97" i="21"/>
  <c r="AK136" i="21" s="1"/>
  <c r="O97" i="21"/>
  <c r="O136" i="21" s="1"/>
  <c r="AL97" i="21"/>
  <c r="AL136" i="21" s="1"/>
  <c r="AN97" i="21"/>
  <c r="AN136" i="21" s="1"/>
  <c r="M97" i="21"/>
  <c r="M136" i="21" s="1"/>
  <c r="AH97" i="21"/>
  <c r="AH136" i="21" s="1"/>
  <c r="K97" i="21"/>
  <c r="K136" i="21" s="1"/>
  <c r="W97" i="21"/>
  <c r="W136" i="21" s="1"/>
  <c r="X97" i="21"/>
  <c r="X136" i="21" s="1"/>
  <c r="AB97" i="21"/>
  <c r="AB136" i="21" s="1"/>
  <c r="P97" i="21"/>
  <c r="P136" i="21" s="1"/>
  <c r="Q97" i="21"/>
  <c r="Q136" i="21" s="1"/>
  <c r="Y97" i="21"/>
  <c r="Y136" i="21" s="1"/>
  <c r="AO97" i="21"/>
  <c r="AO136" i="21" s="1"/>
  <c r="AI97" i="21"/>
  <c r="AI136" i="21" s="1"/>
  <c r="J97" i="21"/>
  <c r="J136" i="21" s="1"/>
  <c r="T24" i="39"/>
  <c r="T30" i="39" s="1"/>
  <c r="T29" i="38"/>
  <c r="AQ24" i="39"/>
  <c r="AQ30" i="39" s="1"/>
  <c r="AQ29" i="38"/>
  <c r="AD24" i="39"/>
  <c r="AD30" i="39" s="1"/>
  <c r="AD29" i="38"/>
  <c r="AK24" i="39"/>
  <c r="AK30" i="39" s="1"/>
  <c r="AK29" i="38"/>
  <c r="Q24" i="39"/>
  <c r="Q30" i="39" s="1"/>
  <c r="Q29" i="38"/>
  <c r="P31" i="38"/>
  <c r="P22" i="39"/>
  <c r="P28" i="39" s="1"/>
  <c r="L31" i="38"/>
  <c r="L22" i="39"/>
  <c r="L28" i="39" s="1"/>
  <c r="Y31" i="38"/>
  <c r="Y22" i="39"/>
  <c r="Y28" i="39" s="1"/>
  <c r="O22" i="39"/>
  <c r="O28" i="39" s="1"/>
  <c r="O31" i="38"/>
  <c r="X22" i="39"/>
  <c r="X28" i="39" s="1"/>
  <c r="X31" i="38"/>
  <c r="N22" i="39"/>
  <c r="N28" i="39" s="1"/>
  <c r="N31" i="38"/>
  <c r="H57" i="38"/>
  <c r="Y23" i="39" l="1"/>
  <c r="Y29" i="39" s="1"/>
  <c r="Y28" i="38"/>
  <c r="K28" i="38"/>
  <c r="K23" i="39"/>
  <c r="K29" i="39" s="1"/>
  <c r="AK28" i="38"/>
  <c r="AK23" i="39"/>
  <c r="AK29" i="39" s="1"/>
  <c r="AA28" i="38"/>
  <c r="AA23" i="39"/>
  <c r="AA29" i="39" s="1"/>
  <c r="N28" i="38"/>
  <c r="N23" i="39"/>
  <c r="N29" i="39" s="1"/>
  <c r="Z28" i="38"/>
  <c r="Z23" i="39"/>
  <c r="Z29" i="39" s="1"/>
  <c r="H44" i="39"/>
  <c r="H50" i="39" s="1"/>
  <c r="H36" i="39"/>
  <c r="Q23" i="39"/>
  <c r="Q29" i="39" s="1"/>
  <c r="Q28" i="38"/>
  <c r="AH28" i="38"/>
  <c r="AH23" i="39"/>
  <c r="AH29" i="39" s="1"/>
  <c r="S23" i="39"/>
  <c r="S29" i="39" s="1"/>
  <c r="S28" i="38"/>
  <c r="R28" i="38"/>
  <c r="R23" i="39"/>
  <c r="R29" i="39" s="1"/>
  <c r="AP28" i="38"/>
  <c r="AP23" i="39"/>
  <c r="AP29" i="39" s="1"/>
  <c r="P23" i="39"/>
  <c r="P29" i="39" s="1"/>
  <c r="P28" i="38"/>
  <c r="M28" i="38"/>
  <c r="M23" i="39"/>
  <c r="M29" i="39" s="1"/>
  <c r="U28" i="38"/>
  <c r="U23" i="39"/>
  <c r="U29" i="39" s="1"/>
  <c r="AM23" i="39"/>
  <c r="AM29" i="39" s="1"/>
  <c r="AM28" i="38"/>
  <c r="AG23" i="39"/>
  <c r="AG29" i="39" s="1"/>
  <c r="AG28" i="38"/>
  <c r="H54" i="38"/>
  <c r="J23" i="39"/>
  <c r="J29" i="39" s="1"/>
  <c r="H143" i="21"/>
  <c r="H142" i="21"/>
  <c r="J28" i="38"/>
  <c r="AB28" i="38"/>
  <c r="AB23" i="39"/>
  <c r="AB29" i="39" s="1"/>
  <c r="AN28" i="38"/>
  <c r="AN23" i="39"/>
  <c r="AN29" i="39" s="1"/>
  <c r="AE28" i="38"/>
  <c r="AE23" i="39"/>
  <c r="AE29" i="39" s="1"/>
  <c r="T28" i="38"/>
  <c r="T23" i="39"/>
  <c r="T29" i="39" s="1"/>
  <c r="AC28" i="38"/>
  <c r="AC23" i="39"/>
  <c r="AC29" i="39" s="1"/>
  <c r="H38" i="39"/>
  <c r="H46" i="39"/>
  <c r="AI23" i="39"/>
  <c r="AI29" i="39" s="1"/>
  <c r="AI28" i="38"/>
  <c r="X28" i="38"/>
  <c r="X23" i="39"/>
  <c r="X29" i="39" s="1"/>
  <c r="AL23" i="39"/>
  <c r="AL29" i="39" s="1"/>
  <c r="AL28" i="38"/>
  <c r="L23" i="39"/>
  <c r="L29" i="39" s="1"/>
  <c r="L28" i="38"/>
  <c r="V23" i="39"/>
  <c r="V29" i="39" s="1"/>
  <c r="V28" i="38"/>
  <c r="AF28" i="38"/>
  <c r="AF23" i="39"/>
  <c r="AF29" i="39" s="1"/>
  <c r="AO28" i="38"/>
  <c r="AO23" i="39"/>
  <c r="AO29" i="39" s="1"/>
  <c r="W23" i="39"/>
  <c r="W29" i="39" s="1"/>
  <c r="W28" i="38"/>
  <c r="O28" i="38"/>
  <c r="O23" i="39"/>
  <c r="O29" i="39" s="1"/>
  <c r="AQ28" i="38"/>
  <c r="AQ23" i="39"/>
  <c r="AQ29" i="39" s="1"/>
  <c r="AD23" i="39"/>
  <c r="AD29" i="39" s="1"/>
  <c r="AD28" i="38"/>
  <c r="AJ28" i="38"/>
  <c r="AJ23" i="39"/>
  <c r="AJ29" i="39" s="1"/>
  <c r="A4" i="20"/>
  <c r="H37" i="33"/>
  <c r="H56" i="38"/>
  <c r="H37" i="39" l="1"/>
  <c r="H45" i="39"/>
  <c r="H51" i="39" s="1"/>
  <c r="H58" i="39" s="1"/>
  <c r="H31" i="24" s="1"/>
  <c r="H53" i="38"/>
  <c r="H59" i="38" s="1"/>
  <c r="H147" i="21"/>
  <c r="H57" i="39"/>
  <c r="H30" i="24" s="1"/>
  <c r="H53" i="39"/>
  <c r="H62" i="39" s="1"/>
  <c r="A4" i="39" l="1"/>
  <c r="H39" i="33"/>
  <c r="H35" i="33"/>
  <c r="A4" i="21"/>
  <c r="H62" i="38"/>
  <c r="H63" i="38" s="1"/>
  <c r="H60" i="38"/>
  <c r="H77" i="38" l="1"/>
  <c r="H78" i="38"/>
  <c r="K43" i="22" s="1"/>
  <c r="H80" i="38"/>
  <c r="M43" i="22" s="1"/>
  <c r="H81" i="38"/>
  <c r="N43" i="22" s="1"/>
  <c r="H79" i="38"/>
  <c r="L43" i="22" s="1"/>
  <c r="L47" i="22" l="1"/>
  <c r="L70" i="22" s="1"/>
  <c r="L78" i="22"/>
  <c r="N47" i="22"/>
  <c r="N70" i="22" s="1"/>
  <c r="N78" i="22"/>
  <c r="M78" i="22"/>
  <c r="M47" i="22"/>
  <c r="M70" i="22" s="1"/>
  <c r="M84" i="22" s="1"/>
  <c r="M130" i="22" s="1"/>
  <c r="K78" i="22"/>
  <c r="K47" i="22"/>
  <c r="K70" i="22" s="1"/>
  <c r="K84" i="22" s="1"/>
  <c r="K130" i="22" s="1"/>
  <c r="J43" i="22"/>
  <c r="H83" i="38"/>
  <c r="H87" i="38" s="1"/>
  <c r="J47" i="22" l="1"/>
  <c r="J78" i="22"/>
  <c r="N84" i="22"/>
  <c r="N130" i="22" s="1"/>
  <c r="A4" i="38"/>
  <c r="H36" i="33"/>
  <c r="L84" i="22"/>
  <c r="L130" i="22" s="1"/>
  <c r="H49" i="22" l="1"/>
  <c r="J70" i="22"/>
  <c r="J84" i="22" s="1"/>
  <c r="J130" i="22" s="1"/>
  <c r="H134" i="22" l="1"/>
  <c r="J146" i="22"/>
  <c r="H18" i="24" s="1"/>
  <c r="M146" i="22" l="1"/>
  <c r="H21" i="24" s="1"/>
  <c r="L146" i="22"/>
  <c r="H20" i="24" s="1"/>
  <c r="N146" i="22"/>
  <c r="H140" i="22"/>
  <c r="H150" i="22" s="1"/>
  <c r="K146" i="22"/>
  <c r="H19" i="24" s="1"/>
  <c r="H36" i="24" s="1"/>
  <c r="H20" i="23" s="1"/>
  <c r="H154" i="22" l="1"/>
  <c r="H188" i="22" s="1"/>
  <c r="A4" i="22" s="1"/>
  <c r="H38" i="24"/>
  <c r="H22" i="23" s="1"/>
  <c r="H39" i="24"/>
  <c r="H23" i="23" s="1"/>
  <c r="H37" i="24"/>
  <c r="H21" i="23" s="1"/>
  <c r="H23" i="24"/>
  <c r="H43" i="24" s="1"/>
  <c r="H38" i="33" l="1"/>
  <c r="H41" i="33"/>
  <c r="H42" i="33" s="1"/>
  <c r="A4" i="33" s="1"/>
  <c r="A4" i="24"/>
</calcChain>
</file>

<file path=xl/sharedStrings.xml><?xml version="1.0" encoding="utf-8"?>
<sst xmlns="http://schemas.openxmlformats.org/spreadsheetml/2006/main" count="2913" uniqueCount="767">
  <si>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</si>
  <si>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</si>
  <si>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</si>
  <si>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</si>
  <si>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</si>
  <si>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</si>
  <si>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</si>
  <si>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</si>
  <si>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</si>
  <si>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</si>
  <si>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</si>
  <si>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</si>
  <si>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</si>
  <si>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</si>
  <si>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</si>
  <si>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</si>
  <si>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</si>
  <si>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</si>
  <si>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</si>
  <si>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</si>
  <si>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</si>
  <si>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</si>
  <si>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</si>
  <si>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</si>
  <si>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</si>
  <si>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</si>
  <si>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</si>
  <si>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</si>
  <si>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</si>
  <si>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</si>
  <si>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</si>
  <si>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</si>
  <si>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</si>
  <si>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</si>
  <si>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</si>
  <si>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</si>
  <si>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</si>
  <si>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</si>
  <si>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</si>
  <si>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</si>
  <si>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</si>
  <si>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</si>
  <si>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</si>
  <si>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</si>
  <si>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</si>
  <si>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</si>
  <si>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</si>
  <si>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</si>
  <si>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</si>
  <si>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</si>
  <si>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</si>
  <si>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</si>
  <si>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</si>
  <si>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</si>
  <si>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</si>
  <si>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</si>
  <si>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</si>
  <si>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</si>
  <si>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</si>
  <si>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</si>
  <si>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</si>
  <si>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</si>
  <si>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</si>
  <si>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</si>
  <si>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</si>
  <si>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</si>
  <si>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</si>
  <si>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</si>
  <si>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</si>
  <si>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</si>
  <si>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</si>
  <si>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</si>
  <si>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</si>
  <si>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</si>
  <si>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</si>
  <si>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</si>
  <si>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</si>
  <si>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</si>
  <si>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</si>
  <si>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</si>
  <si>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</si>
  <si>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</si>
  <si>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</si>
  <si>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</si>
  <si>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</si>
  <si>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</si>
  <si>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</si>
  <si>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</si>
  <si>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</si>
  <si>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</si>
  <si>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</si>
  <si>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</si>
  <si>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</si>
  <si>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</si>
  <si>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</si>
  <si>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</si>
  <si>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</si>
  <si>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</si>
  <si>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</si>
  <si>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</si>
  <si>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</si>
  <si>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</si>
  <si>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</si>
  <si>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</si>
  <si>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</si>
  <si>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</si>
  <si>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</si>
  <si>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</si>
  <si>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</si>
  <si>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</si>
  <si>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</si>
  <si>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</si>
  <si>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</si>
  <si>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</si>
  <si>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</si>
  <si>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</si>
  <si>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</si>
  <si>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</si>
  <si>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</si>
  <si>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</si>
  <si>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</si>
  <si>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</si>
  <si>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</si>
  <si>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</si>
  <si>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</si>
  <si>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</si>
  <si>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</si>
  <si>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</si>
  <si>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</si>
  <si>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</si>
  <si>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</si>
  <si>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</si>
  <si>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</si>
  <si>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</si>
  <si>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</si>
  <si>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</si>
  <si>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</si>
  <si>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</si>
  <si>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</si>
  <si>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</si>
  <si>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</si>
  <si>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</si>
  <si>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</si>
  <si>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</si>
  <si>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</si>
  <si>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</si>
  <si>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</si>
  <si>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</si>
  <si>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</si>
  <si>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</si>
  <si>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</si>
  <si>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</si>
  <si>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</si>
  <si>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</si>
  <si>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</si>
  <si>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</si>
  <si>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</si>
  <si>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</si>
  <si>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</si>
  <si>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</si>
  <si>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</si>
  <si>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</si>
  <si>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</si>
  <si>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</si>
  <si>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</si>
  <si>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</si>
  <si>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</si>
  <si>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</si>
  <si>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</si>
  <si>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</si>
  <si>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</si>
  <si>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</si>
  <si>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</si>
  <si>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</si>
  <si>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</si>
  <si>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</si>
  <si>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</si>
  <si>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</si>
  <si>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</si>
  <si>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</si>
  <si>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</si>
  <si>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</si>
  <si>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</si>
  <si>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</si>
  <si>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</si>
  <si>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</si>
  <si>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</si>
  <si>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</si>
  <si>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</si>
  <si>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</si>
  <si>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</si>
  <si>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</si>
  <si>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</si>
  <si>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</si>
  <si>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</si>
  <si>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</si>
  <si>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</si>
  <si>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</si>
  <si>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</si>
  <si>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</si>
  <si>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</si>
  <si>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</si>
  <si>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</si>
  <si>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</si>
  <si>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</si>
  <si>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</si>
  <si>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</si>
  <si>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</si>
  <si>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</si>
  <si>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</si>
  <si>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</si>
  <si>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</si>
  <si>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</si>
  <si>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</si>
  <si>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</si>
  <si>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</si>
  <si>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</si>
  <si>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</si>
  <si>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</si>
  <si>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</si>
  <si>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</si>
  <si>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</si>
  <si>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</si>
  <si>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</si>
  <si>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</si>
  <si>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</si>
  <si>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</si>
  <si>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</si>
  <si>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</si>
  <si>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</si>
  <si>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</si>
  <si>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</si>
  <si>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</si>
  <si>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</si>
  <si>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</si>
  <si>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</si>
  <si>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</si>
  <si>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</si>
  <si>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</si>
  <si>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</si>
  <si>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</si>
  <si>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</si>
  <si>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</si>
  <si>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</si>
  <si>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</si>
  <si>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</si>
  <si>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</si>
  <si>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</si>
  <si>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</si>
  <si>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</si>
  <si>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</si>
  <si>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</si>
  <si>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</si>
  <si>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</si>
  <si>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</si>
  <si>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</si>
  <si>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</si>
  <si>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</si>
  <si>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</si>
  <si>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</si>
  <si>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</si>
  <si>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</si>
  <si>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</si>
  <si>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</si>
  <si>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</si>
  <si>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</si>
  <si>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</si>
  <si>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</si>
  <si>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</si>
  <si>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</si>
  <si>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</si>
  <si>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</si>
  <si>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</si>
  <si>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</si>
  <si>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</si>
  <si>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</si>
  <si>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</si>
  <si>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</si>
  <si>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</si>
  <si>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</si>
  <si>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</si>
  <si>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</si>
  <si>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</si>
  <si>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</si>
  <si>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</si>
  <si>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</si>
  <si>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</si>
  <si>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</si>
  <si>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</si>
  <si>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</si>
  <si>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</si>
  <si>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</si>
  <si>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</si>
  <si>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</si>
  <si>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</si>
  <si>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</si>
  <si>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</si>
  <si>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</si>
  <si>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</si>
  <si>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</si>
  <si>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</si>
  <si>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</si>
  <si>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</si>
  <si>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</si>
  <si>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</si>
  <si>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</si>
  <si>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</si>
  <si>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</si>
  <si>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</si>
  <si>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</si>
  <si>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</si>
  <si>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</si>
  <si>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</si>
  <si>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</si>
  <si>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</si>
  <si>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</si>
  <si>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</si>
  <si>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</si>
  <si>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</si>
  <si>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</si>
  <si>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</si>
  <si>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</si>
  <si>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</si>
  <si>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</si>
  <si>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</si>
  <si>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</si>
  <si>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</si>
  <si>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</si>
  <si>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</si>
  <si>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</si>
  <si>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</si>
  <si>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</si>
  <si>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</si>
  <si>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</si>
  <si>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</si>
  <si>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</si>
  <si>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</si>
  <si>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</si>
  <si>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</si>
  <si>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</si>
  <si>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</si>
  <si>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</si>
  <si>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</si>
  <si>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</si>
  <si>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</si>
  <si>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</si>
  <si>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</si>
  <si>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</si>
  <si>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</si>
  <si>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</si>
  <si>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</si>
  <si>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</si>
  <si>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</si>
  <si>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</si>
  <si>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</si>
  <si>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</si>
  <si>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</si>
  <si>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</si>
  <si>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</si>
  <si>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</si>
  <si>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</si>
  <si>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</si>
  <si>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</si>
  <si>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</si>
  <si>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</si>
  <si>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</si>
  <si>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</si>
  <si>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</si>
  <si>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</si>
  <si>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</si>
  <si>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</si>
  <si>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</si>
  <si>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</si>
  <si>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</si>
  <si>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</si>
  <si>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</si>
  <si>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</si>
  <si>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</si>
  <si>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</si>
  <si>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</si>
  <si>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</si>
  <si>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</si>
  <si>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</si>
  <si>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</si>
  <si>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</si>
  <si>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</si>
  <si>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</si>
  <si>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</si>
  <si>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</si>
  <si>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</si>
  <si>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</si>
  <si>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</si>
  <si>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</si>
  <si>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</si>
  <si>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</si>
  <si>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</si>
  <si>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</si>
  <si>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</si>
  <si>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</si>
  <si>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</si>
  <si>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</si>
  <si>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</si>
  <si>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</si>
  <si>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</si>
  <si>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</si>
  <si>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</si>
  <si>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</si>
  <si>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</si>
  <si>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</si>
  <si>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</si>
  <si>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</si>
  <si>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</si>
  <si>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</si>
  <si>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</si>
  <si>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</si>
  <si>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</si>
  <si>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</si>
  <si>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</si>
  <si>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</si>
  <si>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</si>
  <si>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</si>
  <si>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</si>
  <si>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</si>
  <si>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</si>
  <si>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</si>
  <si>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</si>
  <si>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</si>
  <si>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</si>
  <si>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</si>
  <si>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</si>
  <si>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</si>
  <si>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</si>
  <si>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</si>
  <si>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</si>
  <si>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</si>
  <si>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</si>
  <si>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</si>
  <si>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</si>
  <si>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</si>
  <si>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</si>
  <si>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</si>
  <si>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</si>
  <si>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</si>
  <si>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</si>
  <si>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</si>
  <si>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</si>
  <si>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</si>
  <si>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</si>
  <si>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</si>
  <si>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</si>
  <si>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</si>
  <si>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</si>
  <si>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</si>
  <si>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</si>
  <si>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</si>
  <si>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</si>
  <si>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</si>
  <si>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</si>
  <si>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</si>
  <si>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</si>
  <si>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</si>
  <si>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</si>
  <si>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</si>
  <si>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</si>
  <si>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</si>
  <si>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</si>
  <si>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</si>
  <si>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</si>
  <si>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</si>
  <si>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</si>
  <si>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</si>
  <si>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</si>
  <si>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</si>
  <si>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</si>
  <si>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</si>
  <si>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</si>
  <si>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</si>
  <si>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</si>
  <si>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</si>
  <si>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</si>
  <si>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</si>
  <si>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</si>
  <si>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</si>
  <si>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</si>
  <si>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</si>
  <si>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</si>
  <si>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</si>
  <si>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</si>
  <si>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</si>
  <si>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</si>
  <si>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</si>
  <si>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</si>
  <si>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</si>
  <si>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</si>
  <si>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</si>
  <si>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</si>
  <si>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</si>
  <si>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</si>
  <si>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</si>
  <si>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</si>
  <si>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</si>
  <si>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</si>
  <si>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</si>
  <si>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</si>
  <si>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</si>
  <si>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</si>
  <si>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</si>
  <si>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</si>
  <si>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</si>
  <si>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</si>
  <si>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</si>
  <si>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</si>
  <si>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</si>
  <si>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</si>
  <si>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</si>
  <si>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</si>
  <si>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</si>
  <si>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</si>
  <si>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</si>
  <si>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</si>
  <si>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</si>
  <si>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</si>
  <si>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</si>
  <si>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</si>
  <si>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</si>
  <si>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</si>
  <si>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</si>
  <si>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</si>
  <si>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</si>
  <si>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</si>
  <si>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</si>
  <si>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</si>
  <si>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</si>
  <si>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</si>
  <si>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</si>
  <si>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</si>
  <si>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</si>
  <si>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</si>
  <si>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</si>
  <si>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</si>
  <si>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</si>
  <si>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</si>
  <si>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</si>
  <si>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</si>
  <si>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</si>
  <si>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</si>
  <si>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</si>
  <si>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</si>
  <si>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</si>
  <si>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</si>
  <si>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</si>
  <si>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</si>
  <si>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</si>
  <si>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</si>
  <si>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</si>
  <si>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</si>
  <si>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</si>
  <si>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</si>
  <si>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</si>
  <si>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</si>
  <si>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</si>
  <si>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</si>
  <si>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</si>
  <si>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</si>
  <si>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</si>
  <si>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</si>
  <si>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</si>
  <si>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</si>
  <si>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</si>
  <si>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</si>
  <si>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</si>
  <si>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</si>
  <si>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</si>
  <si>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</si>
  <si>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</si>
  <si>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</si>
  <si>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</si>
  <si>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</si>
  <si>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</si>
  <si>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</si>
  <si>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</si>
  <si>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</si>
  <si>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</si>
  <si>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</si>
  <si>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</si>
  <si>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</si>
  <si>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</si>
  <si>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</si>
  <si>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</si>
  <si>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</si>
  <si>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</si>
  <si>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</si>
  <si>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</si>
  <si>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</si>
  <si>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</si>
  <si>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</si>
  <si>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</si>
  <si>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</si>
  <si>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</si>
  <si>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</si>
  <si>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</si>
  <si>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</si>
  <si>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</si>
  <si>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</si>
  <si>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</si>
  <si>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</si>
  <si>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</si>
  <si>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</si>
  <si>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</si>
  <si>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</si>
  <si>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</si>
  <si>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</si>
  <si>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</si>
  <si>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</si>
  <si>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</si>
  <si>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</si>
  <si>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</si>
  <si>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</si>
  <si>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</si>
  <si>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</si>
  <si>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</si>
  <si>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</si>
  <si>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</si>
  <si>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</si>
  <si>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</si>
  <si>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</si>
  <si>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</si>
  <si>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</si>
  <si>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</si>
  <si>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</si>
  <si>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</si>
  <si>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</si>
  <si>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</si>
  <si>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</si>
  <si>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</si>
  <si>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</si>
  <si>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</si>
  <si>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</si>
  <si>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</si>
  <si>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</si>
  <si>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</si>
  <si>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</si>
  <si>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</si>
  <si>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</si>
  <si>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</si>
  <si>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</si>
  <si>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</si>
  <si>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</si>
  <si>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</si>
  <si>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</si>
  <si>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</si>
  <si>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</si>
  <si>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</si>
  <si>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</si>
  <si>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</si>
  <si>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</si>
  <si>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</si>
  <si>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</si>
  <si>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</si>
  <si>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</si>
  <si>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</si>
  <si>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</si>
  <si>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</si>
  <si>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</si>
  <si>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</si>
  <si>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</si>
  <si>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</si>
  <si>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</si>
  <si>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</si>
  <si>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</si>
  <si>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</si>
  <si>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</si>
  <si>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</si>
  <si>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</si>
  <si>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</si>
  <si>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</si>
  <si>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</si>
  <si>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</si>
  <si>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</si>
  <si>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</si>
  <si>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</si>
  <si>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</si>
  <si>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</si>
  <si>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</si>
  <si>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</si>
  <si>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</si>
  <si>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</si>
  <si>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</si>
  <si>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</si>
  <si>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</si>
  <si>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</si>
  <si>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</si>
  <si>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</si>
  <si>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</si>
  <si>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</si>
  <si>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</si>
  <si>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</si>
  <si>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</si>
  <si>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</si>
  <si>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</si>
  <si>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</si>
  <si>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</si>
  <si>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</si>
  <si>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</si>
  <si>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</si>
  <si>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</si>
  <si>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</si>
  <si>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</si>
  <si>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</si>
  <si>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</si>
  <si>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</si>
  <si>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</si>
  <si>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</si>
  <si>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</si>
  <si>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</si>
  <si>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</si>
  <si>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</si>
  <si>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</si>
  <si>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</si>
  <si>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</si>
  <si>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</si>
  <si>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</si>
  <si>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</si>
  <si>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</si>
  <si>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</si>
  <si>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</si>
  <si>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</si>
  <si>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</si>
  <si>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</si>
  <si>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</si>
  <si>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</si>
  <si>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</si>
  <si>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</si>
  <si>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</si>
  <si>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</si>
  <si>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</si>
  <si>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</si>
  <si>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</si>
  <si>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</si>
  <si>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</si>
  <si>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</si>
  <si>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</si>
  <si>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</si>
  <si>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</si>
  <si>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</si>
  <si>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</si>
  <si>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</si>
  <si>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</si>
  <si>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</si>
  <si>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</si>
  <si>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</si>
  <si>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</si>
  <si>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</si>
  <si>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</si>
  <si>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</si>
  <si>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</si>
  <si>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</si>
  <si>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</si>
  <si>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</si>
  <si>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Release for 2021/22 charge setting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</si>
  <si>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</si>
  <si>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</si>
  <si>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</si>
  <si>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</si>
  <si>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2021/22</t>
  </si>
  <si>
    <t>WPD West Midlands</t>
  </si>
  <si>
    <t>April 21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</si>
</sst>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1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23" sqref="D23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759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43777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Attachment A_01 April 2021 Charging Methodologies Pre-Release_Issued October 2019 (shared 10/10/2019)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758</v>
      </c>
      <c r="E16" s="42"/>
    </row>
    <row r="17" spans="1:5" x14ac:dyDescent="0.25">
      <c r="A17" s="42"/>
      <c r="B17" s="43"/>
      <c r="C17" s="42"/>
      <c r="D17" s="48" t="s">
        <v>726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764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2" t="s">
        <v>765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22" t="s">
        <v>766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 t="s">
        <v>564</v>
      </c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166879895.26277938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50467924.447354972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195577295.74351519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187024482.49234807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349083944.99724865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0.20864462848279788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0.79135537151720214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0.20864462848279788</v>
      </c>
      <c r="K34" s="180">
        <f>H$31</f>
        <v>0.79135537151720214</v>
      </c>
      <c r="L34" s="181"/>
      <c r="M34" s="181"/>
      <c r="N34" s="181"/>
      <c r="O34" s="74"/>
      <c r="P34" s="115" t="s">
        <v>570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34818593.748350829</v>
      </c>
      <c r="K40" s="130">
        <f>SUMPRODUCT($H21:$H25, K34:K38)</f>
        <v>132061301.51442856</v>
      </c>
      <c r="L40" s="130">
        <f>SUMPRODUCT($H21:$H25, L34:L38)</f>
        <v>50467924.447354972</v>
      </c>
      <c r="M40" s="130">
        <f>SUMPRODUCT($H21:$H25, M34:M38)</f>
        <v>195577295.74351519</v>
      </c>
      <c r="N40" s="130">
        <f>SUMPRODUCT($H21:$H25, N34:N38)</f>
        <v>536108427.48959672</v>
      </c>
      <c r="O40" s="74"/>
      <c r="P40" s="115" t="s">
        <v>576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949033542.94324625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3.668847535184859E-2</v>
      </c>
      <c r="K44" s="154">
        <f>IF($H42, K40 / $H41, 0)</f>
        <v>0.1391534603770333</v>
      </c>
      <c r="L44" s="154">
        <f>IF($H42, L40 / $H41, 0)</f>
        <v>5.3178230445720967E-2</v>
      </c>
      <c r="M44" s="154">
        <f>IF($H42, M40 / $H41, 0)</f>
        <v>0.20608048808998844</v>
      </c>
      <c r="N44" s="154">
        <f>IF($H42, N40 / $H41, 0)</f>
        <v>0.56489934573540868</v>
      </c>
      <c r="O44" s="74"/>
      <c r="P44" s="115" t="s">
        <v>576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0.90637297520638727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0.20864462848279788</v>
      </c>
      <c r="K52" s="212">
        <f>K34</f>
        <v>0.79135537151720214</v>
      </c>
      <c r="L52" s="181"/>
      <c r="M52" s="181"/>
      <c r="N52" s="181"/>
      <c r="O52" s="74"/>
      <c r="P52" s="115" t="s">
        <v>570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0.90637297520638727</v>
      </c>
      <c r="O55" s="74"/>
      <c r="P55" s="115" t="s">
        <v>577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0.90637297520638727</v>
      </c>
      <c r="O56" s="74"/>
      <c r="P56" s="115" t="s">
        <v>577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34818593.748350829</v>
      </c>
      <c r="K58" s="130">
        <f>SUMPRODUCT($H21:$H25, K52:K56)</f>
        <v>132061301.51442856</v>
      </c>
      <c r="L58" s="130">
        <f>SUMPRODUCT($H21:$H25, L52:L56)</f>
        <v>50467924.447354972</v>
      </c>
      <c r="M58" s="130">
        <f>SUMPRODUCT($H21:$H25, M52:M56)</f>
        <v>195577295.74351519</v>
      </c>
      <c r="N58" s="130">
        <f>SUMPRODUCT($H21:$H25, N52:N56)</f>
        <v>485914190.45696354</v>
      </c>
      <c r="O58" s="74"/>
      <c r="P58" s="115" t="s">
        <v>576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898839305.91061306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3.8737284316996072E-2</v>
      </c>
      <c r="K62" s="154">
        <f>IF($H60, K58 / $H59, 0)</f>
        <v>0.14692426181856544</v>
      </c>
      <c r="L62" s="154">
        <f>IF($H60, L58 / $H59, 0)</f>
        <v>5.6147883292916277E-2</v>
      </c>
      <c r="M62" s="154">
        <f>IF($H60, M58 / $H59, 0)</f>
        <v>0.21758872187434666</v>
      </c>
      <c r="N62" s="154">
        <f>IF($H60, N58 / $H59, 0)</f>
        <v>0.54060184869717554</v>
      </c>
      <c r="O62" s="74"/>
      <c r="P62" s="115" t="s">
        <v>576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761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419826929.15108359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413099999.99999994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378263000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1211189929.1510835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0.31230692304808255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0.68769307695191739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0.25347920402425222</v>
      </c>
      <c r="K33" s="166">
        <f>Expensed!H69</f>
        <v>0.22042950929298452</v>
      </c>
      <c r="L33" s="166">
        <f>Expensed!H70</f>
        <v>8.7625571030098715E-2</v>
      </c>
      <c r="M33" s="166">
        <f>Expensed!H71</f>
        <v>0.19400400567676671</v>
      </c>
      <c r="N33" s="166">
        <f>Expensed!H72</f>
        <v>0.24446170997589772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3.668847535184859E-2</v>
      </c>
      <c r="K35" s="166">
        <f>Capitalised!K44</f>
        <v>0.1391534603770333</v>
      </c>
      <c r="L35" s="166">
        <f>Capitalised!L44</f>
        <v>5.3178230445720967E-2</v>
      </c>
      <c r="M35" s="166">
        <f>Capitalised!M44</f>
        <v>0.20608048808998844</v>
      </c>
      <c r="N35" s="166">
        <f>Capitalised!N44</f>
        <v>0.56489934573540868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0.10439372076887869</v>
      </c>
      <c r="K37" s="135">
        <f>($H$27 * K33) + ($H$29 * K35)</f>
        <v>0.16453653313147948</v>
      </c>
      <c r="L37" s="135">
        <f>($H$27 * L33) + ($H$29 * L35)</f>
        <v>6.3936373390817314E-2</v>
      </c>
      <c r="M37" s="135">
        <f>($H$27 * M33) + ($H$29 * M35)</f>
        <v>0.20230891902627088</v>
      </c>
      <c r="N37" s="135">
        <f>($H$27 * N33) + ($H$29 * N35)</f>
        <v>0.46482445368255354</v>
      </c>
      <c r="O37" s="74"/>
      <c r="P37" s="115" t="s">
        <v>578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0.25736704550822942</v>
      </c>
      <c r="K43" s="166">
        <f>Expensed!H78</f>
        <v>0.22414956891886592</v>
      </c>
      <c r="L43" s="166">
        <f>Expensed!H79</f>
        <v>8.8214850420895649E-2</v>
      </c>
      <c r="M43" s="166">
        <f>Expensed!H80</f>
        <v>0.19619636520634184</v>
      </c>
      <c r="N43" s="166">
        <f>Expensed!H81</f>
        <v>0.23407216994566724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3.8737284316996072E-2</v>
      </c>
      <c r="K45" s="166">
        <f>Capitalised!K62</f>
        <v>0.14692426181856544</v>
      </c>
      <c r="L45" s="166">
        <f>Capitalised!L62</f>
        <v>5.6147883292916277E-2</v>
      </c>
      <c r="M45" s="166">
        <f>Capitalised!M62</f>
        <v>0.21758872187434666</v>
      </c>
      <c r="N45" s="166">
        <f>Capitalised!N62</f>
        <v>0.54060184869717554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0.10701687232136725</v>
      </c>
      <c r="K47" s="135">
        <f>($H$27 * K43) + ($H$29 * K45)</f>
        <v>0.17104225986050353</v>
      </c>
      <c r="L47" s="135">
        <f>($H$27 * L43) + ($H$29 * L45)</f>
        <v>6.6162619128139519E-2</v>
      </c>
      <c r="M47" s="135">
        <f>($H$27 * M43) + ($H$29 * M45)</f>
        <v>0.21090774078661495</v>
      </c>
      <c r="N47" s="135">
        <f>($H$27 * N43) + ($H$29 * N45)</f>
        <v>0.44487050790337473</v>
      </c>
      <c r="O47" s="74"/>
      <c r="P47" s="115" t="s">
        <v>578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285365694.00000006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7172595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8000000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15172595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270193099.00000006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28206462.930684004</v>
      </c>
      <c r="K69" s="158">
        <f>$H66 * K37</f>
        <v>44456635.785510622</v>
      </c>
      <c r="L69" s="158">
        <f>$H66 * L37</f>
        <v>17275166.865286071</v>
      </c>
      <c r="M69" s="158">
        <f>$H66 * M37</f>
        <v>54662473.787048206</v>
      </c>
      <c r="N69" s="158">
        <f>$H66 * N37</f>
        <v>125592359.63147113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28915220.377797548</v>
      </c>
      <c r="K70" s="147">
        <f>$H66 * K47</f>
        <v>46214438.251672767</v>
      </c>
      <c r="L70" s="147">
        <f>$H66 * L47</f>
        <v>17876683.100188699</v>
      </c>
      <c r="M70" s="147">
        <f>$H66 * M47</f>
        <v>56985816.086224206</v>
      </c>
      <c r="N70" s="147">
        <f>$H66 * N47</f>
        <v>120200941.18411684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10309999.999999998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2613370.5934900399</v>
      </c>
      <c r="K77" s="158">
        <f>$H74 * K33</f>
        <v>2272628.24081067</v>
      </c>
      <c r="L77" s="158">
        <f>$H74 * L33</f>
        <v>903419.63732031756</v>
      </c>
      <c r="M77" s="158">
        <f>$H74 * M33</f>
        <v>2000181.2985274643</v>
      </c>
      <c r="N77" s="158">
        <f>$H74 * N33</f>
        <v>2520400.2298515053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2653454.239189845</v>
      </c>
      <c r="K78" s="147">
        <f>$H74 * K43</f>
        <v>2310982.0555535071</v>
      </c>
      <c r="L78" s="147">
        <f>$H74 * L43</f>
        <v>909495.10783943394</v>
      </c>
      <c r="M78" s="147">
        <f>$H74 * M43</f>
        <v>2022784.5252773841</v>
      </c>
      <c r="N78" s="147">
        <f>$H74 * N43</f>
        <v>2413284.0721398289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30819833.524174042</v>
      </c>
      <c r="K83" s="145">
        <f t="shared" si="0"/>
        <v>46729264.026321292</v>
      </c>
      <c r="L83" s="145">
        <f t="shared" si="0"/>
        <v>18178586.502606388</v>
      </c>
      <c r="M83" s="145">
        <f t="shared" si="0"/>
        <v>56662655.08557567</v>
      </c>
      <c r="N83" s="145">
        <f t="shared" si="0"/>
        <v>128112759.86132263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31568674.616987392</v>
      </c>
      <c r="K84" s="147">
        <f t="shared" si="0"/>
        <v>48525420.30722627</v>
      </c>
      <c r="L84" s="147">
        <f t="shared" si="0"/>
        <v>18786178.208028134</v>
      </c>
      <c r="M84" s="147">
        <f t="shared" si="0"/>
        <v>59008600.611501589</v>
      </c>
      <c r="N84" s="147">
        <f t="shared" si="0"/>
        <v>122614225.25625667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616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9051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17084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21763.5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1381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0.95524854717103413</v>
      </c>
      <c r="O114" s="74"/>
      <c r="P114" s="115" t="s">
        <v>567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0.97016569811402276</v>
      </c>
      <c r="N115" s="190">
        <f>IF($H$106, ($H$102 + $H110 * $H$104) / ($H$102 + $H$104), N$116)</f>
        <v>0.97016569811402276</v>
      </c>
      <c r="O115" s="74"/>
      <c r="P115" s="115" t="s">
        <v>567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17084</v>
      </c>
      <c r="K118" s="130">
        <f>SUMPRODUCT($H93:$H95, K114:K116)</f>
        <v>17084</v>
      </c>
      <c r="L118" s="130">
        <f>SUMPRODUCT($H93:$H95, L114:L116)</f>
        <v>17084</v>
      </c>
      <c r="M118" s="130">
        <f>SUMPRODUCT($H93:$H95, M114:M116)</f>
        <v>25864.96973363002</v>
      </c>
      <c r="N118" s="130">
        <f>SUMPRODUCT($H93:$H95, N114:N116)</f>
        <v>26453.402838687376</v>
      </c>
      <c r="O118" s="74"/>
      <c r="P118" s="115" t="s">
        <v>581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1804.017415369588</v>
      </c>
      <c r="K129" s="145">
        <f t="shared" si="1"/>
        <v>2735.264810718877</v>
      </c>
      <c r="L129" s="145">
        <f t="shared" si="1"/>
        <v>1064.0708559240452</v>
      </c>
      <c r="M129" s="145">
        <f t="shared" si="1"/>
        <v>2190.7102799313175</v>
      </c>
      <c r="N129" s="145">
        <f t="shared" si="1"/>
        <v>4842.9595482499226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1847.8503053727109</v>
      </c>
      <c r="K130" s="147">
        <f t="shared" si="1"/>
        <v>2840.401563288824</v>
      </c>
      <c r="L130" s="147">
        <f t="shared" si="1"/>
        <v>1099.6358117553345</v>
      </c>
      <c r="M130" s="147">
        <f t="shared" si="1"/>
        <v>2281.410000444645</v>
      </c>
      <c r="N130" s="147">
        <f t="shared" si="1"/>
        <v>4635.1021834112298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12637.022910193751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12704.399864272746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573.55929188098617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0.13655850951718579</v>
      </c>
      <c r="K145" s="180">
        <f t="shared" si="2"/>
        <v>0.20705104202669439</v>
      </c>
      <c r="L145" s="180">
        <f t="shared" si="2"/>
        <v>8.0546855516854643E-2</v>
      </c>
      <c r="M145" s="180">
        <f t="shared" si="2"/>
        <v>0.16582995710720941</v>
      </c>
      <c r="N145" s="180">
        <f t="shared" si="2"/>
        <v>0.36659698067578961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0.13916674118675204</v>
      </c>
      <c r="K146" s="192">
        <f t="shared" si="2"/>
        <v>0.21391853445884618</v>
      </c>
      <c r="L146" s="192">
        <f t="shared" si="2"/>
        <v>8.2816628581486737E-2</v>
      </c>
      <c r="M146" s="192">
        <f t="shared" si="2"/>
        <v>0.17181932657077914</v>
      </c>
      <c r="N146" s="193">
        <f t="shared" si="2"/>
        <v>0.34908242516042615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4.3416655156266165E-2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4.3196344041709717E-2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4.3416655156266165E-2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0.19857147804650016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5.3964108331783299E-2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0.10347644062409317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0.64398797299762334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0.34360955154388018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8.0546855516854643E-2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0.16582995710720941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7.2795704300175804E-2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1.9783079179292978E-2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3.7934150703870177E-2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0.23608404649245066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0.23608404649245066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3.7934150703870177E-2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1.9783079179292978E-2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7.2795704300175804E-2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0.16582995710720941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8.0546855516854643E-2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0.34360955154388018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10180000</v>
      </c>
      <c r="K21" s="156">
        <f>Expenditure!K133</f>
        <v>35472210.487194926</v>
      </c>
      <c r="L21" s="156">
        <f>Expenditure!L133</f>
        <v>863139.78799552319</v>
      </c>
      <c r="M21" s="156">
        <f>Expenditure!M133</f>
        <v>2623947.7688073181</v>
      </c>
      <c r="N21" s="156">
        <f>Expenditure!N133</f>
        <v>3350477.2222617008</v>
      </c>
      <c r="O21" s="156">
        <f>Expenditure!O133</f>
        <v>-972253.4377083861</v>
      </c>
      <c r="P21" s="156">
        <f>Expenditure!P133</f>
        <v>292035.89190497209</v>
      </c>
      <c r="Q21" s="156">
        <f>Expenditure!Q133</f>
        <v>2119443.7911061868</v>
      </c>
      <c r="R21" s="156">
        <f>Expenditure!R133</f>
        <v>1581511.2920997129</v>
      </c>
      <c r="S21" s="156">
        <f>Expenditure!S133</f>
        <v>8816156.0100786686</v>
      </c>
      <c r="T21" s="156">
        <f>Expenditure!T133</f>
        <v>1504998.5827917978</v>
      </c>
      <c r="U21" s="156">
        <f>Expenditure!U133</f>
        <v>694633.14381404966</v>
      </c>
      <c r="V21" s="156">
        <f>Expenditure!V133</f>
        <v>542518.02238827199</v>
      </c>
      <c r="W21" s="156">
        <f>Expenditure!W133</f>
        <v>513723.48010537733</v>
      </c>
      <c r="X21" s="156">
        <f>Expenditure!X133</f>
        <v>2050228.7382603094</v>
      </c>
      <c r="Y21" s="156">
        <f>Expenditure!Y133</f>
        <v>0</v>
      </c>
      <c r="Z21" s="156">
        <f>Expenditure!Z133</f>
        <v>0</v>
      </c>
      <c r="AA21" s="156">
        <f>Expenditure!AA133</f>
        <v>517325.09844822384</v>
      </c>
      <c r="AB21" s="156">
        <f>Expenditure!AB133</f>
        <v>739244.22963049496</v>
      </c>
      <c r="AC21" s="156">
        <f>Expenditure!AC133</f>
        <v>2932789.2145560593</v>
      </c>
      <c r="AD21" s="156">
        <f>Expenditure!AD133</f>
        <v>579178.1539660549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5609437.7182151098</v>
      </c>
      <c r="K22" s="201">
        <f>Expenditure!K139</f>
        <v>26400426.75533212</v>
      </c>
      <c r="L22" s="201">
        <f>Expenditure!L139</f>
        <v>312147.17396516399</v>
      </c>
      <c r="M22" s="201">
        <f>Expenditure!M139</f>
        <v>5246266.9226028761</v>
      </c>
      <c r="N22" s="201">
        <f>Expenditure!N139</f>
        <v>669977.05872300558</v>
      </c>
      <c r="O22" s="201">
        <f>Expenditure!O139</f>
        <v>4734697.7712752335</v>
      </c>
      <c r="P22" s="201">
        <f>Expenditure!P139</f>
        <v>105612.30014228699</v>
      </c>
      <c r="Q22" s="201">
        <f>Expenditure!Q139</f>
        <v>766478.84731185739</v>
      </c>
      <c r="R22" s="201">
        <f>Expenditure!R139</f>
        <v>571940.12753062998</v>
      </c>
      <c r="S22" s="201">
        <f>Expenditure!S139</f>
        <v>3188287.9483205169</v>
      </c>
      <c r="T22" s="201">
        <f>Expenditure!T139</f>
        <v>544269.95600679365</v>
      </c>
      <c r="U22" s="201">
        <f>Expenditure!U139</f>
        <v>251208.17716865297</v>
      </c>
      <c r="V22" s="201">
        <f>Expenditure!V139</f>
        <v>196197.03536890715</v>
      </c>
      <c r="W22" s="201">
        <f>Expenditure!W139</f>
        <v>185783.73369491156</v>
      </c>
      <c r="X22" s="201">
        <f>Expenditure!X139</f>
        <v>741447.81127091183</v>
      </c>
      <c r="Y22" s="201">
        <f>Expenditure!Y139</f>
        <v>0</v>
      </c>
      <c r="Z22" s="201">
        <f>Expenditure!Z139</f>
        <v>0</v>
      </c>
      <c r="AA22" s="201">
        <f>Expenditure!AA139</f>
        <v>187086.22838123745</v>
      </c>
      <c r="AB22" s="201">
        <f>Expenditure!AB139</f>
        <v>267341.39748683514</v>
      </c>
      <c r="AC22" s="201">
        <f>Expenditure!AC139</f>
        <v>1060618.3122263101</v>
      </c>
      <c r="AD22" s="201">
        <f>Expenditure!AD139</f>
        <v>209454.86061152632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9137939.4015990421</v>
      </c>
      <c r="L23" s="152">
        <f>Expenditure!L136</f>
        <v>553549.1399456748</v>
      </c>
      <c r="M23" s="152">
        <f>Expenditure!M136</f>
        <v>7746269.1885617692</v>
      </c>
      <c r="N23" s="152">
        <f>Expenditure!N136</f>
        <v>1203540.9505312538</v>
      </c>
      <c r="O23" s="152">
        <f>Expenditure!O136</f>
        <v>613960.51275398908</v>
      </c>
      <c r="P23" s="152">
        <f>Expenditure!P136</f>
        <v>187288.57022415911</v>
      </c>
      <c r="Q23" s="152">
        <f>Expenditure!Q136</f>
        <v>1359242.5051504115</v>
      </c>
      <c r="R23" s="152">
        <f>Expenditure!R136</f>
        <v>1014255.4285317104</v>
      </c>
      <c r="S23" s="152">
        <f>Expenditure!S136</f>
        <v>5653980.5543424338</v>
      </c>
      <c r="T23" s="152">
        <f>Expenditure!T136</f>
        <v>965186.26844737702</v>
      </c>
      <c r="U23" s="152">
        <f>Expenditure!U136</f>
        <v>445482.39425850892</v>
      </c>
      <c r="V23" s="152">
        <f>Expenditure!V136</f>
        <v>347927.86623296514</v>
      </c>
      <c r="W23" s="152">
        <f>Expenditure!W136</f>
        <v>329461.33933024714</v>
      </c>
      <c r="X23" s="152">
        <f>Expenditure!X136</f>
        <v>1314853.4809077608</v>
      </c>
      <c r="Y23" s="152">
        <f>Expenditure!Y136</f>
        <v>0</v>
      </c>
      <c r="Z23" s="152">
        <f>Expenditure!Z136</f>
        <v>0</v>
      </c>
      <c r="AA23" s="152">
        <f>Expenditure!AA136</f>
        <v>331771.13058749546</v>
      </c>
      <c r="AB23" s="152">
        <f>Expenditure!AB136</f>
        <v>474092.39292753569</v>
      </c>
      <c r="AC23" s="152">
        <f>Expenditure!AC136</f>
        <v>1880857.5041240922</v>
      </c>
      <c r="AD23" s="152">
        <f>Expenditure!AD136</f>
        <v>371438.75587959361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1450093.49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3833598.9292598576</v>
      </c>
      <c r="K24" s="162">
        <f>Expenditure!K137</f>
        <v>8743586.7876136713</v>
      </c>
      <c r="L24" s="162">
        <f>Expenditure!L137</f>
        <v>529660.43367249321</v>
      </c>
      <c r="M24" s="162">
        <f>Expenditure!M137</f>
        <v>7411974.839596278</v>
      </c>
      <c r="N24" s="162">
        <f>Expenditure!N137</f>
        <v>1151601.5034610112</v>
      </c>
      <c r="O24" s="162">
        <f>Expenditure!O137</f>
        <v>587464.72169567156</v>
      </c>
      <c r="P24" s="162">
        <f>Expenditure!P137</f>
        <v>179206.03279514576</v>
      </c>
      <c r="Q24" s="162">
        <f>Expenditure!Q137</f>
        <v>1300583.6750368858</v>
      </c>
      <c r="R24" s="162">
        <f>Expenditure!R137</f>
        <v>970484.69840185822</v>
      </c>
      <c r="S24" s="162">
        <f>Expenditure!S137</f>
        <v>5409980.0293841222</v>
      </c>
      <c r="T24" s="162">
        <f>Expenditure!T137</f>
        <v>923533.1439061478</v>
      </c>
      <c r="U24" s="162">
        <f>Expenditure!U137</f>
        <v>426257.36562354513</v>
      </c>
      <c r="V24" s="162">
        <f>Expenditure!V137</f>
        <v>332912.85491615633</v>
      </c>
      <c r="W24" s="162">
        <f>Expenditure!W137</f>
        <v>315243.26076110388</v>
      </c>
      <c r="X24" s="162">
        <f>Expenditure!X137</f>
        <v>1258110.2826421862</v>
      </c>
      <c r="Y24" s="162">
        <f>Expenditure!Y137</f>
        <v>0</v>
      </c>
      <c r="Z24" s="162">
        <f>Expenditure!Z137</f>
        <v>0</v>
      </c>
      <c r="AA24" s="162">
        <f>Expenditure!AA137</f>
        <v>317453.37175346701</v>
      </c>
      <c r="AB24" s="162">
        <f>Expenditure!AB137</f>
        <v>453632.68464922975</v>
      </c>
      <c r="AC24" s="162">
        <f>Expenditure!AC137</f>
        <v>1799688.1025021526</v>
      </c>
      <c r="AD24" s="162">
        <f>Expenditure!AD137</f>
        <v>355409.1196696008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10180000</v>
      </c>
      <c r="K27" s="145">
        <f t="shared" si="0"/>
        <v>35472210.487194926</v>
      </c>
      <c r="L27" s="145">
        <f t="shared" si="0"/>
        <v>863139.78799552319</v>
      </c>
      <c r="M27" s="145">
        <f t="shared" si="0"/>
        <v>2623947.7688073181</v>
      </c>
      <c r="N27" s="145">
        <f t="shared" si="0"/>
        <v>3350477.2222617008</v>
      </c>
      <c r="O27" s="145">
        <f t="shared" si="0"/>
        <v>0</v>
      </c>
      <c r="P27" s="145">
        <f t="shared" si="0"/>
        <v>292035.89190497209</v>
      </c>
      <c r="Q27" s="145">
        <f t="shared" si="0"/>
        <v>2119443.7911061868</v>
      </c>
      <c r="R27" s="145">
        <f t="shared" si="0"/>
        <v>1581511.2920997129</v>
      </c>
      <c r="S27" s="145">
        <f t="shared" si="0"/>
        <v>8816156.0100786686</v>
      </c>
      <c r="T27" s="145">
        <f t="shared" si="0"/>
        <v>1504998.5827917978</v>
      </c>
      <c r="U27" s="145">
        <f t="shared" si="0"/>
        <v>694633.14381404966</v>
      </c>
      <c r="V27" s="145">
        <f t="shared" si="0"/>
        <v>542518.02238827199</v>
      </c>
      <c r="W27" s="145">
        <f t="shared" si="0"/>
        <v>513723.48010537733</v>
      </c>
      <c r="X27" s="145">
        <f t="shared" si="0"/>
        <v>2050228.7382603094</v>
      </c>
      <c r="Y27" s="145">
        <f t="shared" si="0"/>
        <v>0</v>
      </c>
      <c r="Z27" s="145">
        <f t="shared" si="0"/>
        <v>0</v>
      </c>
      <c r="AA27" s="145">
        <f t="shared" si="0"/>
        <v>517325.09844822384</v>
      </c>
      <c r="AB27" s="145">
        <f t="shared" si="0"/>
        <v>739244.22963049496</v>
      </c>
      <c r="AC27" s="145">
        <f t="shared" si="0"/>
        <v>2932789.2145560593</v>
      </c>
      <c r="AD27" s="145">
        <f t="shared" si="0"/>
        <v>579178.1539660549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5609437.7182151098</v>
      </c>
      <c r="K28" s="130">
        <f t="shared" si="2"/>
        <v>26400426.75533212</v>
      </c>
      <c r="L28" s="130">
        <f t="shared" si="2"/>
        <v>312147.17396516399</v>
      </c>
      <c r="M28" s="130">
        <f t="shared" si="2"/>
        <v>5246266.9226028761</v>
      </c>
      <c r="N28" s="130">
        <f t="shared" si="2"/>
        <v>669977.05872300558</v>
      </c>
      <c r="O28" s="130">
        <f t="shared" si="2"/>
        <v>4734697.7712752335</v>
      </c>
      <c r="P28" s="130">
        <f t="shared" si="2"/>
        <v>105612.30014228699</v>
      </c>
      <c r="Q28" s="130">
        <f t="shared" si="2"/>
        <v>766478.84731185739</v>
      </c>
      <c r="R28" s="130">
        <f t="shared" si="2"/>
        <v>571940.12753062998</v>
      </c>
      <c r="S28" s="130">
        <f t="shared" si="2"/>
        <v>3188287.9483205169</v>
      </c>
      <c r="T28" s="130">
        <f t="shared" si="2"/>
        <v>544269.95600679365</v>
      </c>
      <c r="U28" s="130">
        <f t="shared" si="2"/>
        <v>251208.17716865297</v>
      </c>
      <c r="V28" s="130">
        <f t="shared" si="2"/>
        <v>196197.03536890715</v>
      </c>
      <c r="W28" s="130">
        <f t="shared" si="2"/>
        <v>185783.73369491156</v>
      </c>
      <c r="X28" s="130">
        <f t="shared" si="2"/>
        <v>741447.81127091183</v>
      </c>
      <c r="Y28" s="130">
        <f t="shared" si="2"/>
        <v>0</v>
      </c>
      <c r="Z28" s="130">
        <f t="shared" si="2"/>
        <v>0</v>
      </c>
      <c r="AA28" s="130">
        <f t="shared" si="2"/>
        <v>187086.22838123745</v>
      </c>
      <c r="AB28" s="130">
        <f t="shared" si="2"/>
        <v>267341.39748683514</v>
      </c>
      <c r="AC28" s="130">
        <f t="shared" si="2"/>
        <v>1060618.3122263101</v>
      </c>
      <c r="AD28" s="130">
        <f t="shared" si="2"/>
        <v>209454.86061152632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9137939.4015990421</v>
      </c>
      <c r="L29" s="130">
        <f t="shared" si="4"/>
        <v>553549.1399456748</v>
      </c>
      <c r="M29" s="130">
        <f t="shared" si="4"/>
        <v>7746269.1885617692</v>
      </c>
      <c r="N29" s="130">
        <f t="shared" si="4"/>
        <v>1203540.9505312538</v>
      </c>
      <c r="O29" s="130">
        <f t="shared" si="4"/>
        <v>613960.51275398908</v>
      </c>
      <c r="P29" s="130">
        <f t="shared" si="4"/>
        <v>187288.57022415911</v>
      </c>
      <c r="Q29" s="130">
        <f t="shared" si="4"/>
        <v>1359242.5051504115</v>
      </c>
      <c r="R29" s="130">
        <f t="shared" si="4"/>
        <v>1014255.4285317104</v>
      </c>
      <c r="S29" s="130">
        <f t="shared" si="4"/>
        <v>5653980.5543424338</v>
      </c>
      <c r="T29" s="130">
        <f t="shared" si="4"/>
        <v>965186.26844737702</v>
      </c>
      <c r="U29" s="130">
        <f t="shared" si="4"/>
        <v>445482.39425850892</v>
      </c>
      <c r="V29" s="130">
        <f t="shared" si="4"/>
        <v>347927.86623296514</v>
      </c>
      <c r="W29" s="130">
        <f t="shared" si="4"/>
        <v>329461.33933024714</v>
      </c>
      <c r="X29" s="130">
        <f t="shared" si="4"/>
        <v>1314853.4809077608</v>
      </c>
      <c r="Y29" s="130">
        <f t="shared" si="4"/>
        <v>0</v>
      </c>
      <c r="Z29" s="130">
        <f t="shared" si="4"/>
        <v>0</v>
      </c>
      <c r="AA29" s="130">
        <f t="shared" si="4"/>
        <v>331771.13058749546</v>
      </c>
      <c r="AB29" s="130">
        <f t="shared" si="4"/>
        <v>474092.39292753569</v>
      </c>
      <c r="AC29" s="130">
        <f t="shared" si="4"/>
        <v>1880857.5041240922</v>
      </c>
      <c r="AD29" s="130">
        <f t="shared" si="4"/>
        <v>371438.75587959361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1450093.49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3833598.9292598576</v>
      </c>
      <c r="K30" s="147">
        <f t="shared" si="6"/>
        <v>8743586.7876136713</v>
      </c>
      <c r="L30" s="147">
        <f t="shared" si="6"/>
        <v>529660.43367249321</v>
      </c>
      <c r="M30" s="147">
        <f t="shared" si="6"/>
        <v>7411974.839596278</v>
      </c>
      <c r="N30" s="147">
        <f t="shared" si="6"/>
        <v>1151601.5034610112</v>
      </c>
      <c r="O30" s="147">
        <f t="shared" si="6"/>
        <v>587464.72169567156</v>
      </c>
      <c r="P30" s="147">
        <f t="shared" si="6"/>
        <v>179206.03279514576</v>
      </c>
      <c r="Q30" s="147">
        <f t="shared" si="6"/>
        <v>1300583.6750368858</v>
      </c>
      <c r="R30" s="147">
        <f t="shared" si="6"/>
        <v>970484.69840185822</v>
      </c>
      <c r="S30" s="147">
        <f t="shared" si="6"/>
        <v>5409980.0293841222</v>
      </c>
      <c r="T30" s="147">
        <f t="shared" si="6"/>
        <v>923533.1439061478</v>
      </c>
      <c r="U30" s="147">
        <f t="shared" si="6"/>
        <v>426257.36562354513</v>
      </c>
      <c r="V30" s="147">
        <f t="shared" si="6"/>
        <v>332912.85491615633</v>
      </c>
      <c r="W30" s="147">
        <f t="shared" si="6"/>
        <v>315243.26076110388</v>
      </c>
      <c r="X30" s="147">
        <f t="shared" si="6"/>
        <v>1258110.2826421862</v>
      </c>
      <c r="Y30" s="147">
        <f t="shared" si="6"/>
        <v>0</v>
      </c>
      <c r="Z30" s="147">
        <f t="shared" si="6"/>
        <v>0</v>
      </c>
      <c r="AA30" s="147">
        <f t="shared" si="6"/>
        <v>317453.37175346701</v>
      </c>
      <c r="AB30" s="147">
        <f t="shared" si="6"/>
        <v>453632.68464922975</v>
      </c>
      <c r="AC30" s="147">
        <f t="shared" si="6"/>
        <v>1799688.1025021526</v>
      </c>
      <c r="AD30" s="147">
        <f t="shared" si="6"/>
        <v>355409.1196696008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75373560.915409639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51248680.135634884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35381190.874336027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36300381.837340578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52489775.266259462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42972953.400113508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19255259.193391733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22257887.215298984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0.69639505721598816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0.83851824644812667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0.57913275111398921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0.23608404649245066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3.7934150703870177E-2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1.9783079179292978E-2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7.2795704300175804E-2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0.16582995710720941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8.0546855516854643E-2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0.34360955154388018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0.95658334484373375</v>
      </c>
      <c r="K46" s="177">
        <f>SUMPRODUCT($H19:$H25, K38:K44)</f>
        <v>0.61297379329985358</v>
      </c>
      <c r="L46" s="177">
        <f>SUMPRODUCT($H19:$H25, L38:L44)</f>
        <v>0.53242693778299899</v>
      </c>
      <c r="M46" s="177">
        <f>SUMPRODUCT($H19:$H25, M38:M44)</f>
        <v>0.36659698067578961</v>
      </c>
      <c r="N46" s="74"/>
      <c r="O46" s="115" t="s">
        <v>566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0.95658334484373375</v>
      </c>
      <c r="K56" s="180">
        <f>SUMPRODUCT($H19:$H$25, K38:K$44)</f>
        <v>0.61297379329985358</v>
      </c>
      <c r="L56" s="180">
        <f>SUMPRODUCT($H19:$H$25, L38:L$44)</f>
        <v>0.53242693778299899</v>
      </c>
      <c r="M56" s="180">
        <f>SUMPRODUCT($H19:$H$25, M38:M$44)</f>
        <v>0.36659698067578961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0.72049929835128323</v>
      </c>
      <c r="K57" s="177">
        <f>SUMPRODUCT($H20:$H$25, K39:K$44)</f>
        <v>0.376889746807403</v>
      </c>
      <c r="L57" s="177">
        <f>SUMPRODUCT($H20:$H$25, L39:L$44)</f>
        <v>0.29634289129054836</v>
      </c>
      <c r="M57" s="177">
        <f>SUMPRODUCT($H20:$H$25, M39:M$44)</f>
        <v>0.13051293418333895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0.68256514764741305</v>
      </c>
      <c r="K58" s="177">
        <f>SUMPRODUCT($H21:$H$25, K40:K$44)</f>
        <v>0.33895559610353282</v>
      </c>
      <c r="L58" s="177">
        <f>SUMPRODUCT($H21:$H$25, L40:L$44)</f>
        <v>0.25840874058667818</v>
      </c>
      <c r="M58" s="177">
        <f>SUMPRODUCT($H21:$H$25, M40:M$44)</f>
        <v>9.2578783479468782E-2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0.66278206846812004</v>
      </c>
      <c r="K59" s="177">
        <f>SUMPRODUCT($H22:$H$25, K41:K$44)</f>
        <v>0.31917251692423987</v>
      </c>
      <c r="L59" s="177">
        <f>SUMPRODUCT($H22:$H$25, L41:L$44)</f>
        <v>0.23862566140738523</v>
      </c>
      <c r="M59" s="177">
        <f>SUMPRODUCT($H22:$H$25, M41:M$44)</f>
        <v>7.2795704300175804E-2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0.58998636416794425</v>
      </c>
      <c r="K60" s="193">
        <f>SUMPRODUCT($H23:$H$25, K42:K$44)</f>
        <v>0.24637681262406405</v>
      </c>
      <c r="L60" s="193">
        <f>SUMPRODUCT($H23:$H$25, L42:L$44)</f>
        <v>0.16582995710720941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0.69639505721598816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7.1676283427558468E-2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6.0062406223208211E-3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4.3416655156266165E-2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0.95658334484373386</v>
      </c>
      <c r="K94" s="180">
        <f t="shared" si="0"/>
        <v>0.93385544342032178</v>
      </c>
      <c r="L94" s="180">
        <f t="shared" si="0"/>
        <v>0.92460338937756426</v>
      </c>
      <c r="M94" s="180">
        <f t="shared" si="0"/>
        <v>0.89410924085937016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0.79217558177884184</v>
      </c>
      <c r="K95" s="177">
        <f t="shared" si="0"/>
        <v>0.6833829335725754</v>
      </c>
      <c r="L95" s="177">
        <f t="shared" si="0"/>
        <v>0.63909571840442836</v>
      </c>
      <c r="M95" s="177">
        <f t="shared" si="0"/>
        <v>0.4931280326825897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0.68256514764741316</v>
      </c>
      <c r="K96" s="177">
        <f t="shared" si="0"/>
        <v>0.51639324871466696</v>
      </c>
      <c r="L96" s="177">
        <f t="shared" si="0"/>
        <v>0.44874813882653175</v>
      </c>
      <c r="M96" s="177">
        <f t="shared" si="0"/>
        <v>0.22579440142666293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0.66878830909044096</v>
      </c>
      <c r="K97" s="177">
        <f t="shared" si="0"/>
        <v>0.49540446286414719</v>
      </c>
      <c r="L97" s="177">
        <f t="shared" si="0"/>
        <v>0.42482351983988759</v>
      </c>
      <c r="M97" s="177">
        <f t="shared" si="0"/>
        <v>0.19219347366967671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0.58998636416794437</v>
      </c>
      <c r="K98" s="193">
        <f t="shared" si="0"/>
        <v>0.37535100214142519</v>
      </c>
      <c r="L98" s="193">
        <f t="shared" si="0"/>
        <v>0.28797742849020408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0.95658334484373386</v>
      </c>
      <c r="K105" s="153">
        <f t="shared" si="1"/>
        <v>0.93385544342032178</v>
      </c>
      <c r="L105" s="153">
        <f t="shared" si="1"/>
        <v>0.92460338937756426</v>
      </c>
      <c r="M105" s="153">
        <f t="shared" si="1"/>
        <v>0.89410924085937016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0.79217558177884184</v>
      </c>
      <c r="K106" s="154">
        <f t="shared" si="1"/>
        <v>0.6833829335725754</v>
      </c>
      <c r="L106" s="154">
        <f t="shared" si="1"/>
        <v>0.63909571840442836</v>
      </c>
      <c r="M106" s="154">
        <f t="shared" si="1"/>
        <v>0.4931280326825897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0.68256514764741316</v>
      </c>
      <c r="K107" s="154">
        <f t="shared" si="1"/>
        <v>0.51639324871466696</v>
      </c>
      <c r="L107" s="154">
        <f t="shared" si="1"/>
        <v>0.44874813882653175</v>
      </c>
      <c r="M107" s="154">
        <f t="shared" si="1"/>
        <v>0.22579440142666293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0.66878830909044096</v>
      </c>
      <c r="K108" s="154">
        <f t="shared" si="1"/>
        <v>0.49540446286414719</v>
      </c>
      <c r="L108" s="154">
        <f t="shared" si="1"/>
        <v>0.42482351983988759</v>
      </c>
      <c r="M108" s="154">
        <f t="shared" si="1"/>
        <v>0.19219347366967671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0.58998636416794437</v>
      </c>
      <c r="K109" s="192">
        <f t="shared" si="1"/>
        <v>0.37535100214142519</v>
      </c>
      <c r="L109" s="192">
        <f t="shared" si="1"/>
        <v>0.28797742849020408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0.13916674118675204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0.21391853445884618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8.2816628581486737E-2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0.17181932657077914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0.85156771303893453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0.12544853447538307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0.83851824644812667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0.57913275111398921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0.33754380428023562</v>
      </c>
      <c r="I36" s="132" t="s">
        <v>314</v>
      </c>
      <c r="J36" s="115" t="s">
        <v>588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0.48503277031448416</v>
      </c>
      <c r="I37" s="132" t="s">
        <v>314</v>
      </c>
      <c r="J37" s="115" t="s">
        <v>589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0.20396427798202443</v>
      </c>
      <c r="I38" s="132" t="s">
        <v>314</v>
      </c>
      <c r="J38" s="115" t="s">
        <v>590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8.7096316147072125E-2</v>
      </c>
      <c r="I39" s="132" t="s">
        <v>314</v>
      </c>
      <c r="J39" s="115" t="s">
        <v>591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0.33754380428023562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0.48503277031448416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0.20396427798202443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8.7096316147072125E-2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0.95658334484373386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0.93385544342032178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0.92460338937756426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0.89410924085937016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0.79217558177884184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0.6833829335725754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0.63909571840442836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0.4931280326825897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0.68256514764741316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0.51639324871466696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0.44874813882653175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0.22579440142666293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0.66878830909044096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0.49540446286414719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0.42482351983988759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0.19219347366967671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0.58998636416794437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0.37535100214142519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0.28797742849020408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WPD West Midlands - April 21 Pricing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43777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Attachment A_01 April 2021 Charging Methodologies Pre-Release_Issued October 2019 (shared 10/10/2019)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760</v>
      </c>
      <c r="J24" s="222" t="s">
        <v>728</v>
      </c>
      <c r="K24" s="222" t="s">
        <v>565</v>
      </c>
      <c r="L24" s="222" t="s">
        <v>756</v>
      </c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1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1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WPD West Midlands - April 21 Pricing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WPD West Midlands - April 21 Pricing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675</v>
      </c>
    </row>
    <row r="8" spans="1:8" x14ac:dyDescent="0.25">
      <c r="C8" s="5" t="s">
        <v>676</v>
      </c>
    </row>
    <row r="10" spans="1:8" x14ac:dyDescent="0.25">
      <c r="B10" s="2" t="s">
        <v>668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669</v>
      </c>
      <c r="C45" s="2"/>
      <c r="D45" s="2"/>
      <c r="E45" s="2"/>
      <c r="F45" s="2"/>
      <c r="G45" s="2"/>
    </row>
    <row r="47" spans="2:7" x14ac:dyDescent="0.25">
      <c r="C47" s="5" t="s">
        <v>677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483</v>
      </c>
      <c r="G62" s="7" t="str">
        <f>'DNO inputs'!$C$21</f>
        <v>Input 402-B: HV split</v>
      </c>
    </row>
    <row r="63" spans="6:7" x14ac:dyDescent="0.25">
      <c r="F63" s="16" t="s">
        <v>483</v>
      </c>
      <c r="G63" s="7" t="str">
        <f>'DNO inputs'!$C$32</f>
        <v>Input 402-C: CDCM notional asset values</v>
      </c>
    </row>
    <row r="64" spans="6:7" x14ac:dyDescent="0.25">
      <c r="F64" s="16" t="s">
        <v>483</v>
      </c>
      <c r="G64" s="7" t="str">
        <f>'DNO inputs'!$C$44</f>
        <v>Input 402-D: EDCM notional asset value</v>
      </c>
    </row>
    <row r="65" spans="6:7" x14ac:dyDescent="0.25">
      <c r="F65" s="16" t="s">
        <v>483</v>
      </c>
      <c r="G65" s="7" t="str">
        <f>'DNO inputs'!$C$55</f>
        <v>Input 402-E: MEAV asset count</v>
      </c>
    </row>
    <row r="66" spans="6:7" x14ac:dyDescent="0.25">
      <c r="F66" s="16" t="s">
        <v>483</v>
      </c>
      <c r="G66" s="7" t="str">
        <f>'DNO inputs'!$C$147</f>
        <v>Input 402-F: MEAV per unit</v>
      </c>
    </row>
    <row r="67" spans="6:7" x14ac:dyDescent="0.25">
      <c r="F67" s="16" t="s">
        <v>483</v>
      </c>
      <c r="G67" s="7" t="str">
        <f>'DNO inputs'!$C$238</f>
        <v>Input 402-G: 2007/08 RRP expenditure, by cost category</v>
      </c>
    </row>
    <row r="68" spans="6:7" x14ac:dyDescent="0.25">
      <c r="F68" s="16" t="s">
        <v>483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483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483</v>
      </c>
      <c r="G70" s="7" t="str">
        <f>'DNO inputs'!$C$331</f>
        <v>Input 402-J: Net capex (2005/06 to 2014/15)</v>
      </c>
    </row>
    <row r="71" spans="6:7" x14ac:dyDescent="0.25">
      <c r="F71" s="16" t="s">
        <v>483</v>
      </c>
      <c r="G71" s="7" t="str">
        <f>'DNO inputs'!$C$343</f>
        <v>Input 402-K: LV services share of LV net capex</v>
      </c>
    </row>
    <row r="72" spans="6:7" x14ac:dyDescent="0.25">
      <c r="F72" s="16" t="s">
        <v>483</v>
      </c>
      <c r="G72" s="7" t="str">
        <f>'DNO inputs'!$C$350</f>
        <v>Input 402-L: Price control allowed revenue</v>
      </c>
    </row>
    <row r="73" spans="6:7" x14ac:dyDescent="0.25">
      <c r="F73" s="16" t="s">
        <v>483</v>
      </c>
      <c r="G73" s="7" t="str">
        <f>'DNO inputs'!$C$359</f>
        <v>Input 402-M: 2007/08 total allowed revenue</v>
      </c>
    </row>
    <row r="74" spans="6:7" x14ac:dyDescent="0.25">
      <c r="F74" s="16" t="s">
        <v>483</v>
      </c>
      <c r="G74" s="7" t="str">
        <f>'DNO inputs'!$C$365</f>
        <v>Input 402-N: 2007/08 net incentive revenue</v>
      </c>
    </row>
    <row r="75" spans="6:7" x14ac:dyDescent="0.25">
      <c r="F75" s="16" t="s">
        <v>483</v>
      </c>
      <c r="G75" s="7" t="str">
        <f>'DNO inputs'!$C$371</f>
        <v>Input 402-O: Additional DNO revenue</v>
      </c>
    </row>
    <row r="76" spans="6:7" x14ac:dyDescent="0.25">
      <c r="F76" s="16" t="s">
        <v>483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483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483</v>
      </c>
      <c r="G79" s="7" t="str">
        <f>MEAV!$C$27</f>
        <v>Section 401-B: Mapping of asset types to network levels</v>
      </c>
    </row>
    <row r="80" spans="6:7" x14ac:dyDescent="0.25">
      <c r="F80" s="13" t="s">
        <v>483</v>
      </c>
      <c r="G80" s="7" t="str">
        <f>MEAV!$C$49</f>
        <v>Section 401-C: MEAV shares, by asset type and network level</v>
      </c>
    </row>
    <row r="81" spans="6:7" x14ac:dyDescent="0.25">
      <c r="F81" s="13" t="s">
        <v>483</v>
      </c>
      <c r="G81" s="7" t="str">
        <f>MEAV!$C$80</f>
        <v>Section 401-D: MEAV shares from extended mapping, by asset type and network level</v>
      </c>
    </row>
    <row r="82" spans="6:7" x14ac:dyDescent="0.25">
      <c r="F82" s="13" t="s">
        <v>483</v>
      </c>
      <c r="G82" s="7" t="str">
        <f>MEAV!$C$103</f>
        <v>Section 401-E: EHV reduction ratio</v>
      </c>
    </row>
    <row r="83" spans="6:7" ht="15.75" thickBot="1" x14ac:dyDescent="0.3">
      <c r="F83" s="13" t="s">
        <v>483</v>
      </c>
      <c r="G83" s="7" t="str">
        <f>MEAV!$C$122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483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483</v>
      </c>
      <c r="G86" s="7" t="str">
        <f>Expenditure!$C$58</f>
        <v>Section 402-C: Expenditure for allocation based on MEAV</v>
      </c>
    </row>
    <row r="87" spans="6:7" x14ac:dyDescent="0.25">
      <c r="F87" s="13" t="s">
        <v>483</v>
      </c>
      <c r="G87" s="7" t="str">
        <f>Expenditure!$C$71</f>
        <v>Section 402-D: MEAV allocation shares</v>
      </c>
    </row>
    <row r="88" spans="6:7" x14ac:dyDescent="0.25">
      <c r="F88" s="13" t="s">
        <v>483</v>
      </c>
      <c r="G88" s="7" t="str">
        <f>Expenditure!$C$87</f>
        <v>Section 402-E: Expenditure allocated based on MEAV</v>
      </c>
    </row>
    <row r="89" spans="6:7" x14ac:dyDescent="0.25">
      <c r="F89" s="13" t="s">
        <v>483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483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483</v>
      </c>
      <c r="G92" s="7" t="str">
        <f>Expensed!$C$34</f>
        <v>Section 403-B: Share expensed</v>
      </c>
    </row>
    <row r="93" spans="6:7" x14ac:dyDescent="0.25">
      <c r="F93" s="13" t="s">
        <v>483</v>
      </c>
      <c r="G93" s="7" t="str">
        <f>Expensed!$C$40</f>
        <v>Section 403-C: Value expensed</v>
      </c>
    </row>
    <row r="94" spans="6:7" ht="15.75" thickBot="1" x14ac:dyDescent="0.3">
      <c r="F94" s="13" t="s">
        <v>483</v>
      </c>
      <c r="G94" s="7" t="str">
        <f>Expensed!$C$65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483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483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483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483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483</v>
      </c>
      <c r="G101" s="7" t="str">
        <f>'Rev allocation'!$C$56</f>
        <v>Section 405-D: Revenue to share</v>
      </c>
    </row>
    <row r="102" spans="6:7" x14ac:dyDescent="0.25">
      <c r="F102" s="13" t="s">
        <v>483</v>
      </c>
      <c r="G102" s="7" t="str">
        <f>'Rev allocation'!$C$72</f>
        <v>Section 405-E: Additional DNO revenue shares</v>
      </c>
    </row>
    <row r="103" spans="6:7" x14ac:dyDescent="0.25">
      <c r="F103" s="13" t="s">
        <v>483</v>
      </c>
      <c r="G103" s="7" t="str">
        <f>'Rev allocation'!$C$80</f>
        <v>Section 405-F: Revenue allocation</v>
      </c>
    </row>
    <row r="104" spans="6:7" x14ac:dyDescent="0.25">
      <c r="F104" s="13" t="s">
        <v>483</v>
      </c>
      <c r="G104" s="7" t="str">
        <f>'Rev allocation'!$C$90</f>
        <v>Section 405-G: Revenue allocation</v>
      </c>
    </row>
    <row r="105" spans="6:7" x14ac:dyDescent="0.25">
      <c r="F105" s="13" t="s">
        <v>483</v>
      </c>
      <c r="G105" s="7" t="str">
        <f>'Rev allocation'!$C$126</f>
        <v>Section 405-H: Revenue per unit</v>
      </c>
    </row>
    <row r="106" spans="6:7" x14ac:dyDescent="0.25">
      <c r="F106" s="13" t="s">
        <v>483</v>
      </c>
      <c r="G106" s="7" t="str">
        <f>'Rev allocation'!$C$142</f>
        <v>Section 405-I: Shares of revenue per unit</v>
      </c>
    </row>
    <row r="107" spans="6:7" x14ac:dyDescent="0.25">
      <c r="F107" s="13" t="s">
        <v>483</v>
      </c>
      <c r="G107" s="7" t="str">
        <f>'Rev allocation'!$C$156</f>
        <v>Section 405-J: U</v>
      </c>
    </row>
    <row r="108" spans="6:7" ht="15.75" thickBot="1" x14ac:dyDescent="0.3">
      <c r="F108" s="13" t="s">
        <v>483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483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483</v>
      </c>
      <c r="G112" s="7" t="str">
        <f>'EDCM discounts'!$C$32</f>
        <v>Section 407-B: S</v>
      </c>
    </row>
    <row r="113" spans="2:7" x14ac:dyDescent="0.25">
      <c r="F113" s="13" t="s">
        <v>483</v>
      </c>
      <c r="G113" s="7" t="str">
        <f>'EDCM discounts'!$C$50</f>
        <v>Section 407-C: P</v>
      </c>
    </row>
    <row r="114" spans="2:7" x14ac:dyDescent="0.25">
      <c r="F114" s="13" t="s">
        <v>483</v>
      </c>
      <c r="G114" s="7" t="str">
        <f>'EDCM discounts'!$C$62</f>
        <v>Section 407-D: P adder</v>
      </c>
    </row>
    <row r="115" spans="2:7" x14ac:dyDescent="0.25">
      <c r="F115" s="13" t="s">
        <v>483</v>
      </c>
      <c r="G115" s="7" t="str">
        <f>'EDCM discounts'!$C$79</f>
        <v>Section 407-E: U</v>
      </c>
    </row>
    <row r="116" spans="2:7" x14ac:dyDescent="0.25">
      <c r="F116" s="13" t="s">
        <v>483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483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483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483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512</v>
      </c>
      <c r="G121" s="7" t="str">
        <f>'Output to other models'!$C$15</f>
        <v>Output 401-A: PCDM user discount for CDCM</v>
      </c>
    </row>
    <row r="122" spans="2:7" x14ac:dyDescent="0.25">
      <c r="F122" s="11" t="s">
        <v>483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80" display="'MEAV'!$C$80"/>
    <hyperlink ref="F82" location="'MEAV'!A4" display="'"/>
    <hyperlink ref="G82" location="'MEAV'!$C$103" display="'MEAV'!$C$103"/>
    <hyperlink ref="F83" location="'MEAV'!A4" display="'"/>
    <hyperlink ref="G83" location="'MEAV'!$C$122" display="'MEAV'!$C$122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5" display="'Expensed'!$C$65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84" activePane="bottomRight" state="frozenSplit"/>
      <selection pane="topRight" activeCell="J1" sqref="J1"/>
      <selection pane="bottomLeft" activeCell="A261" sqref="A261"/>
      <selection pane="bottomRight" activeCell="H49" sqref="H49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0.12544853447538307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0.85156771303893453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445097550.20227391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99680806.866374612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108026587.22500122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270814103.60153264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294522326.61238098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125832252.05625196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5998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236300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194497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3903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5782.6999999999989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16215.5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2225996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5238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10420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0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21398.2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34104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14429.7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207731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12294.099999999999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1779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9875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935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8754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13991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11321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34852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15750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1029.0000000000002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0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793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7311.4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725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8891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669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221.5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122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9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8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8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88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305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1444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77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575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3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203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193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82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46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0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1368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843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2776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4787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43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251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16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295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1704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249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356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2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262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1773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1264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41700.246577433041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508.53959240772008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127134.89810193003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127134.89810193003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127134.89810193003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1700.0732843986286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5721.0704145868513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5721.0704145868513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5721.0704145868513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4831.1261278733409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43098.730456554273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43098.730456554273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84544.707237783456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13984.838791212302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30893.780238768992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1652.7536753250902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5212.5308221791302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16400.401855148972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1652.7536753250902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3686.91204495597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11950.680421581421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98402.411130893845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156757.32935967969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185616.95122881781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185616.95122881781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257066.76396210247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257066.76396210247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257066.76396210247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1206510.1829873158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1206510.1829873158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184981.27673830817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184981.27673830817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588507.44331383402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184981.27673830817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697843.45568149386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697843.45568149386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532568.08814898483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571979.90656058316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11950.680421581421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2234904.3737338278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11950.680421581421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714879.53202715248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1228504.5203589497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1239565.2564938178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1239565.2564938178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1239565.2564938178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1106455.0181810968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1106455.0181810968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2234904.3737338278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11950.680421581421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62645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62645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62645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62645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86738652.873247191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2290199.98832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23607461.477008216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11683384.510026801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4908277.5940000005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774869.38446319988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5623596.7952637831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4196281.057910746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23392225.305936411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3993267.1215815498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1843095.2204672005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1439482.6722359997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1363081.0727301883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5439945.9945200011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11413705.956353251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5534355.2999991588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1372637.3768207175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1961463.4264481019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7781675.5968572572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1536754.3240344031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2241851.08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7620000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815642.07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12183907.341469606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0.13999999737279722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1014745.8008000003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-5196946.3263321621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39130465.450300001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20184226.800000001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8000000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-7620000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1450093.49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2470943.7074936316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15964378.159526384</v>
      </c>
      <c r="K286" s="37">
        <v>6928378.2203391073</v>
      </c>
      <c r="L286" s="37">
        <v>25847964.55954431</v>
      </c>
      <c r="M286" s="37">
        <v>33944558.974318989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15272426.893891403</v>
      </c>
      <c r="K288" s="37">
        <v>582344.66945385642</v>
      </c>
      <c r="L288" s="37">
        <v>5279170.858943522</v>
      </c>
      <c r="M288" s="37">
        <v>2714932.7240017327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1544112.575676091</v>
      </c>
      <c r="K289" s="37">
        <v>5284050.4964611931</v>
      </c>
      <c r="L289" s="37">
        <v>436263.57364726916</v>
      </c>
      <c r="M289" s="37">
        <v>2704219.8642422459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3100832.1843072716</v>
      </c>
      <c r="K290" s="37">
        <v>0</v>
      </c>
      <c r="L290" s="37">
        <v>5282047.5418532779</v>
      </c>
      <c r="M290" s="37">
        <v>541261.35383944947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3833598.9292598576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5609437.7182151098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10180000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166879895.26277938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50467924.447354972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195577295.74351519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187024482.49234807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349083944.99724865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0.20864462848279788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419826929.15108359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413099999.99999994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378263000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285365694.00000006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7172595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10309999.999999998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616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9051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17084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1381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5998</v>
      </c>
      <c r="K20" s="152">
        <f>'DNO inputs'!H62</f>
        <v>236300</v>
      </c>
      <c r="L20" s="152">
        <f>'DNO inputs'!H63</f>
        <v>194497</v>
      </c>
      <c r="M20" s="152">
        <f>'DNO inputs'!H64</f>
        <v>3903</v>
      </c>
      <c r="N20" s="152">
        <f>'DNO inputs'!H65</f>
        <v>5782.6999999999989</v>
      </c>
      <c r="O20" s="152">
        <f>'DNO inputs'!H66</f>
        <v>16215.5</v>
      </c>
      <c r="P20" s="152">
        <f>'DNO inputs'!H67</f>
        <v>2225996</v>
      </c>
      <c r="Q20" s="152">
        <f>'DNO inputs'!H68</f>
        <v>5238</v>
      </c>
      <c r="R20" s="152">
        <f>'DNO inputs'!H69</f>
        <v>10420</v>
      </c>
      <c r="S20" s="152">
        <f>'DNO inputs'!H70</f>
        <v>0</v>
      </c>
      <c r="T20" s="152">
        <f>'DNO inputs'!H71</f>
        <v>21398.2</v>
      </c>
      <c r="U20" s="152">
        <f>'DNO inputs'!H72</f>
        <v>34104</v>
      </c>
      <c r="V20" s="152">
        <f>'DNO inputs'!H73</f>
        <v>0</v>
      </c>
      <c r="W20" s="152">
        <f>'DNO inputs'!H74</f>
        <v>14429.7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207731</v>
      </c>
      <c r="AB20" s="152">
        <f>'DNO inputs'!H79</f>
        <v>0</v>
      </c>
      <c r="AC20" s="152">
        <f>'DNO inputs'!H80</f>
        <v>12294.099999999999</v>
      </c>
      <c r="AD20" s="152">
        <f>'DNO inputs'!H81</f>
        <v>0</v>
      </c>
      <c r="AE20" s="152">
        <f>'DNO inputs'!H82</f>
        <v>0</v>
      </c>
      <c r="AF20" s="152">
        <f>'DNO inputs'!H83</f>
        <v>1779</v>
      </c>
      <c r="AG20" s="152">
        <f>'DNO inputs'!H84</f>
        <v>9875</v>
      </c>
      <c r="AH20" s="152">
        <f>'DNO inputs'!H85</f>
        <v>935</v>
      </c>
      <c r="AI20" s="152">
        <f>'DNO inputs'!H86</f>
        <v>8754</v>
      </c>
      <c r="AJ20" s="152">
        <f>'DNO inputs'!H87</f>
        <v>13991</v>
      </c>
      <c r="AK20" s="152">
        <f>'DNO inputs'!H88</f>
        <v>11321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34852</v>
      </c>
      <c r="AU20" s="152">
        <f>'DNO inputs'!H98</f>
        <v>15750</v>
      </c>
      <c r="AV20" s="152">
        <f>'DNO inputs'!H99</f>
        <v>0</v>
      </c>
      <c r="AW20" s="152">
        <f>'DNO inputs'!H100</f>
        <v>0</v>
      </c>
      <c r="AX20" s="152">
        <f>'DNO inputs'!H101</f>
        <v>1029.0000000000002</v>
      </c>
      <c r="AY20" s="152">
        <f>'DNO inputs'!H102</f>
        <v>0</v>
      </c>
      <c r="AZ20" s="152">
        <f>'DNO inputs'!H103</f>
        <v>793</v>
      </c>
      <c r="BA20" s="152">
        <f>'DNO inputs'!H104</f>
        <v>0</v>
      </c>
      <c r="BB20" s="152">
        <f>'DNO inputs'!H105</f>
        <v>7311.4</v>
      </c>
      <c r="BC20" s="152">
        <f>'DNO inputs'!H106</f>
        <v>725</v>
      </c>
      <c r="BD20" s="152">
        <f>'DNO inputs'!H107</f>
        <v>8891</v>
      </c>
      <c r="BE20" s="152">
        <f>'DNO inputs'!H108</f>
        <v>669</v>
      </c>
      <c r="BF20" s="152">
        <f>'DNO inputs'!H109</f>
        <v>221.5</v>
      </c>
      <c r="BG20" s="152">
        <f>'DNO inputs'!H110</f>
        <v>122</v>
      </c>
      <c r="BH20" s="152">
        <f>'DNO inputs'!H111</f>
        <v>9</v>
      </c>
      <c r="BI20" s="152">
        <f>'DNO inputs'!H112</f>
        <v>8</v>
      </c>
      <c r="BJ20" s="152">
        <f>'DNO inputs'!H113</f>
        <v>8</v>
      </c>
      <c r="BK20" s="152">
        <f>'DNO inputs'!H114</f>
        <v>0</v>
      </c>
      <c r="BL20" s="152">
        <f>'DNO inputs'!H115</f>
        <v>0</v>
      </c>
      <c r="BM20" s="152">
        <f>'DNO inputs'!H116</f>
        <v>88</v>
      </c>
      <c r="BN20" s="152">
        <f>'DNO inputs'!H117</f>
        <v>305</v>
      </c>
      <c r="BO20" s="152">
        <f>'DNO inputs'!H118</f>
        <v>0</v>
      </c>
      <c r="BP20" s="152">
        <f>'DNO inputs'!H119</f>
        <v>0</v>
      </c>
      <c r="BQ20" s="152">
        <f>'DNO inputs'!H120</f>
        <v>0</v>
      </c>
      <c r="BR20" s="152">
        <f>'DNO inputs'!H121</f>
        <v>1444</v>
      </c>
      <c r="BS20" s="152">
        <f>'DNO inputs'!H122</f>
        <v>77</v>
      </c>
      <c r="BT20" s="152">
        <f>'DNO inputs'!H123</f>
        <v>575</v>
      </c>
      <c r="BU20" s="152">
        <f>'DNO inputs'!H124</f>
        <v>3</v>
      </c>
      <c r="BV20" s="152">
        <f>'DNO inputs'!H125</f>
        <v>203</v>
      </c>
      <c r="BW20" s="152">
        <f>'DNO inputs'!H126</f>
        <v>193</v>
      </c>
      <c r="BX20" s="152">
        <f>'DNO inputs'!H127</f>
        <v>82</v>
      </c>
      <c r="BY20" s="152">
        <f>'DNO inputs'!H128</f>
        <v>46</v>
      </c>
      <c r="BZ20" s="152">
        <f>'DNO inputs'!H129</f>
        <v>0</v>
      </c>
      <c r="CA20" s="152">
        <f>'DNO inputs'!H130</f>
        <v>1368</v>
      </c>
      <c r="CB20" s="152">
        <f>'DNO inputs'!H131</f>
        <v>843</v>
      </c>
      <c r="CC20" s="152">
        <f>'DNO inputs'!H132</f>
        <v>2776</v>
      </c>
      <c r="CD20" s="152">
        <f>'DNO inputs'!H133</f>
        <v>4787</v>
      </c>
      <c r="CE20" s="152">
        <f>'DNO inputs'!H134</f>
        <v>43</v>
      </c>
      <c r="CF20" s="152">
        <f>'DNO inputs'!H135</f>
        <v>251</v>
      </c>
      <c r="CG20" s="152">
        <f>'DNO inputs'!H136</f>
        <v>16</v>
      </c>
      <c r="CH20" s="152">
        <f>'DNO inputs'!H137</f>
        <v>0</v>
      </c>
      <c r="CI20" s="152">
        <f>'DNO inputs'!H138</f>
        <v>295</v>
      </c>
      <c r="CJ20" s="152">
        <f>'DNO inputs'!H139</f>
        <v>1704</v>
      </c>
      <c r="CK20" s="152">
        <f>'DNO inputs'!H140</f>
        <v>249</v>
      </c>
      <c r="CL20" s="152">
        <f>'DNO inputs'!H141</f>
        <v>356</v>
      </c>
      <c r="CM20" s="152">
        <f>'DNO inputs'!H142</f>
        <v>2</v>
      </c>
      <c r="CN20" s="152">
        <f>'DNO inputs'!H143</f>
        <v>262</v>
      </c>
      <c r="CO20" s="152">
        <f>'DNO inputs'!H144</f>
        <v>1773</v>
      </c>
      <c r="CP20" s="152">
        <f>'DNO inputs'!H145</f>
        <v>1264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41700.246577433041</v>
      </c>
      <c r="K21" s="152">
        <f>'DNO inputs'!H153</f>
        <v>508.53959240772008</v>
      </c>
      <c r="L21" s="152">
        <f>'DNO inputs'!H154</f>
        <v>0</v>
      </c>
      <c r="M21" s="152">
        <f>'DNO inputs'!H155</f>
        <v>127134.89810193003</v>
      </c>
      <c r="N21" s="152">
        <f>'DNO inputs'!H156</f>
        <v>127134.89810193003</v>
      </c>
      <c r="O21" s="152">
        <f>'DNO inputs'!H157</f>
        <v>127134.89810193003</v>
      </c>
      <c r="P21" s="152">
        <f>'DNO inputs'!H158</f>
        <v>1700.0732843986286</v>
      </c>
      <c r="Q21" s="152">
        <f>'DNO inputs'!H159</f>
        <v>5721.0704145868513</v>
      </c>
      <c r="R21" s="152">
        <f>'DNO inputs'!H160</f>
        <v>5721.0704145868513</v>
      </c>
      <c r="S21" s="152">
        <f>'DNO inputs'!H161</f>
        <v>5721.0704145868513</v>
      </c>
      <c r="T21" s="152">
        <f>'DNO inputs'!H162</f>
        <v>4831.1261278733409</v>
      </c>
      <c r="U21" s="152">
        <f>'DNO inputs'!H163</f>
        <v>0</v>
      </c>
      <c r="V21" s="152">
        <f>'DNO inputs'!H164</f>
        <v>0</v>
      </c>
      <c r="W21" s="152">
        <f>'DNO inputs'!H165</f>
        <v>43098.730456554273</v>
      </c>
      <c r="X21" s="152">
        <f>'DNO inputs'!H166</f>
        <v>43098.730456554273</v>
      </c>
      <c r="Y21" s="152">
        <f>'DNO inputs'!H167</f>
        <v>0</v>
      </c>
      <c r="Z21" s="152">
        <f>'DNO inputs'!H168</f>
        <v>0</v>
      </c>
      <c r="AA21" s="152">
        <f>'DNO inputs'!H169</f>
        <v>0</v>
      </c>
      <c r="AB21" s="152">
        <f>'DNO inputs'!H170</f>
        <v>0</v>
      </c>
      <c r="AC21" s="152">
        <f>'DNO inputs'!H171</f>
        <v>84544.707237783456</v>
      </c>
      <c r="AD21" s="152">
        <f>'DNO inputs'!H172</f>
        <v>0</v>
      </c>
      <c r="AE21" s="152">
        <f>'DNO inputs'!H173</f>
        <v>0</v>
      </c>
      <c r="AF21" s="152">
        <f>'DNO inputs'!H174</f>
        <v>13984.838791212302</v>
      </c>
      <c r="AG21" s="152">
        <f>'DNO inputs'!H175</f>
        <v>30893.780238768992</v>
      </c>
      <c r="AH21" s="152">
        <f>'DNO inputs'!H176</f>
        <v>1652.7536753250902</v>
      </c>
      <c r="AI21" s="152">
        <f>'DNO inputs'!H177</f>
        <v>5212.5308221791302</v>
      </c>
      <c r="AJ21" s="152">
        <f>'DNO inputs'!H178</f>
        <v>16400.401855148972</v>
      </c>
      <c r="AK21" s="152">
        <f>'DNO inputs'!H179</f>
        <v>1652.7536753250902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3686.91204495597</v>
      </c>
      <c r="AU21" s="152">
        <f>'DNO inputs'!H189</f>
        <v>11950.680421581421</v>
      </c>
      <c r="AV21" s="152">
        <f>'DNO inputs'!H190</f>
        <v>0</v>
      </c>
      <c r="AW21" s="152">
        <f>'DNO inputs'!H191</f>
        <v>0</v>
      </c>
      <c r="AX21" s="152">
        <f>'DNO inputs'!H192</f>
        <v>98402.411130893845</v>
      </c>
      <c r="AY21" s="152">
        <f>'DNO inputs'!H193</f>
        <v>156757.32935967969</v>
      </c>
      <c r="AZ21" s="152">
        <f>'DNO inputs'!H194</f>
        <v>185616.95122881781</v>
      </c>
      <c r="BA21" s="152">
        <f>'DNO inputs'!H195</f>
        <v>185616.95122881781</v>
      </c>
      <c r="BB21" s="152">
        <f>'DNO inputs'!H196</f>
        <v>0</v>
      </c>
      <c r="BC21" s="152">
        <f>'DNO inputs'!H197</f>
        <v>0</v>
      </c>
      <c r="BD21" s="152">
        <f>'DNO inputs'!H198</f>
        <v>0</v>
      </c>
      <c r="BE21" s="152">
        <f>'DNO inputs'!H199</f>
        <v>0</v>
      </c>
      <c r="BF21" s="152">
        <f>'DNO inputs'!H200</f>
        <v>257066.76396210247</v>
      </c>
      <c r="BG21" s="152">
        <f>'DNO inputs'!H201</f>
        <v>257066.76396210247</v>
      </c>
      <c r="BH21" s="152">
        <f>'DNO inputs'!H202</f>
        <v>257066.76396210247</v>
      </c>
      <c r="BI21" s="152">
        <f>'DNO inputs'!H203</f>
        <v>1206510.1829873158</v>
      </c>
      <c r="BJ21" s="152">
        <f>'DNO inputs'!H204</f>
        <v>1206510.1829873158</v>
      </c>
      <c r="BK21" s="152">
        <f>'DNO inputs'!H205</f>
        <v>0</v>
      </c>
      <c r="BL21" s="152">
        <f>'DNO inputs'!H206</f>
        <v>0</v>
      </c>
      <c r="BM21" s="152">
        <f>'DNO inputs'!H207</f>
        <v>184981.27673830817</v>
      </c>
      <c r="BN21" s="152">
        <f>'DNO inputs'!H208</f>
        <v>184981.27673830817</v>
      </c>
      <c r="BO21" s="152">
        <f>'DNO inputs'!H209</f>
        <v>0</v>
      </c>
      <c r="BP21" s="152">
        <f>'DNO inputs'!H210</f>
        <v>0</v>
      </c>
      <c r="BQ21" s="152">
        <f>'DNO inputs'!H211</f>
        <v>588507.44331383402</v>
      </c>
      <c r="BR21" s="152">
        <f>'DNO inputs'!H212</f>
        <v>184981.27673830817</v>
      </c>
      <c r="BS21" s="152">
        <f>'DNO inputs'!H213</f>
        <v>697843.45568149386</v>
      </c>
      <c r="BT21" s="152">
        <f>'DNO inputs'!H214</f>
        <v>697843.45568149386</v>
      </c>
      <c r="BU21" s="152">
        <f>'DNO inputs'!H215</f>
        <v>532568.08814898483</v>
      </c>
      <c r="BV21" s="152">
        <f>'DNO inputs'!H216</f>
        <v>571979.90656058316</v>
      </c>
      <c r="BW21" s="152">
        <f>'DNO inputs'!H217</f>
        <v>11950.680421581421</v>
      </c>
      <c r="BX21" s="152">
        <f>'DNO inputs'!H218</f>
        <v>2234904.3737338278</v>
      </c>
      <c r="BY21" s="152">
        <f>'DNO inputs'!H219</f>
        <v>11950.680421581421</v>
      </c>
      <c r="BZ21" s="152">
        <f>'DNO inputs'!H220</f>
        <v>714879.53202715248</v>
      </c>
      <c r="CA21" s="152">
        <f>'DNO inputs'!H221</f>
        <v>1228504.5203589497</v>
      </c>
      <c r="CB21" s="152">
        <f>'DNO inputs'!H222</f>
        <v>0</v>
      </c>
      <c r="CC21" s="152">
        <f>'DNO inputs'!H223</f>
        <v>0</v>
      </c>
      <c r="CD21" s="152">
        <f>'DNO inputs'!H224</f>
        <v>0</v>
      </c>
      <c r="CE21" s="152">
        <f>'DNO inputs'!H225</f>
        <v>1239565.2564938178</v>
      </c>
      <c r="CF21" s="152">
        <f>'DNO inputs'!H226</f>
        <v>1239565.2564938178</v>
      </c>
      <c r="CG21" s="152">
        <f>'DNO inputs'!H227</f>
        <v>1239565.2564938178</v>
      </c>
      <c r="CH21" s="152">
        <f>'DNO inputs'!H228</f>
        <v>0</v>
      </c>
      <c r="CI21" s="152">
        <f>'DNO inputs'!H229</f>
        <v>1106455.0181810968</v>
      </c>
      <c r="CJ21" s="152">
        <f>'DNO inputs'!H230</f>
        <v>1106455.0181810968</v>
      </c>
      <c r="CK21" s="152">
        <f>'DNO inputs'!H231</f>
        <v>2234904.3737338278</v>
      </c>
      <c r="CL21" s="152">
        <f>'DNO inputs'!H232</f>
        <v>11950.680421581421</v>
      </c>
      <c r="CM21" s="152">
        <f>'DNO inputs'!H233</f>
        <v>62645</v>
      </c>
      <c r="CN21" s="152">
        <f>'DNO inputs'!H234</f>
        <v>62645</v>
      </c>
      <c r="CO21" s="152">
        <f>'DNO inputs'!H235</f>
        <v>62645</v>
      </c>
      <c r="CP21" s="152">
        <f>'DNO inputs'!H236</f>
        <v>62645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250.1180789714434</v>
      </c>
      <c r="K24" s="130">
        <f t="shared" ref="K24:BV24" si="0">K20 * K21 / $H22</f>
        <v>120.16790568594426</v>
      </c>
      <c r="L24" s="130">
        <f t="shared" si="0"/>
        <v>0</v>
      </c>
      <c r="M24" s="130">
        <f t="shared" si="0"/>
        <v>496.20750729183288</v>
      </c>
      <c r="N24" s="130">
        <f t="shared" si="0"/>
        <v>735.18297525403057</v>
      </c>
      <c r="O24" s="130">
        <f t="shared" si="0"/>
        <v>2061.5559401718465</v>
      </c>
      <c r="P24" s="130">
        <f t="shared" si="0"/>
        <v>3784.3563307782097</v>
      </c>
      <c r="Q24" s="130">
        <f t="shared" si="0"/>
        <v>29.966966831605927</v>
      </c>
      <c r="R24" s="130">
        <f t="shared" si="0"/>
        <v>59.613553719994989</v>
      </c>
      <c r="S24" s="130">
        <f t="shared" si="0"/>
        <v>0</v>
      </c>
      <c r="T24" s="130">
        <f t="shared" si="0"/>
        <v>103.37740310945932</v>
      </c>
      <c r="U24" s="130">
        <f t="shared" si="0"/>
        <v>0</v>
      </c>
      <c r="V24" s="130">
        <f t="shared" si="0"/>
        <v>0</v>
      </c>
      <c r="W24" s="130">
        <f t="shared" si="0"/>
        <v>621.90175086894124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0</v>
      </c>
      <c r="AB24" s="130">
        <f t="shared" si="0"/>
        <v>0</v>
      </c>
      <c r="AC24" s="130">
        <f t="shared" si="0"/>
        <v>1039.4010852520335</v>
      </c>
      <c r="AD24" s="130">
        <f t="shared" si="0"/>
        <v>0</v>
      </c>
      <c r="AE24" s="130">
        <f t="shared" si="0"/>
        <v>0</v>
      </c>
      <c r="AF24" s="130">
        <f t="shared" si="0"/>
        <v>24.879028209566687</v>
      </c>
      <c r="AG24" s="130">
        <f t="shared" si="0"/>
        <v>305.07607985784381</v>
      </c>
      <c r="AH24" s="130">
        <f t="shared" si="0"/>
        <v>1.5453246864289591</v>
      </c>
      <c r="AI24" s="130">
        <f t="shared" si="0"/>
        <v>45.630494817356102</v>
      </c>
      <c r="AJ24" s="130">
        <f t="shared" si="0"/>
        <v>229.45802235538926</v>
      </c>
      <c r="AK24" s="130">
        <f t="shared" si="0"/>
        <v>18.710824358355346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128.49625859080547</v>
      </c>
      <c r="AU24" s="130">
        <f t="shared" si="0"/>
        <v>188.22321663990738</v>
      </c>
      <c r="AV24" s="130">
        <f t="shared" si="0"/>
        <v>0</v>
      </c>
      <c r="AW24" s="130">
        <f t="shared" si="0"/>
        <v>0</v>
      </c>
      <c r="AX24" s="130">
        <f t="shared" si="0"/>
        <v>101.2560810536898</v>
      </c>
      <c r="AY24" s="130">
        <f t="shared" si="0"/>
        <v>0</v>
      </c>
      <c r="AZ24" s="130">
        <f t="shared" si="0"/>
        <v>147.19424232445252</v>
      </c>
      <c r="BA24" s="130">
        <f t="shared" si="0"/>
        <v>0</v>
      </c>
      <c r="BB24" s="130">
        <f t="shared" si="0"/>
        <v>0</v>
      </c>
      <c r="BC24" s="130">
        <f t="shared" si="0"/>
        <v>0</v>
      </c>
      <c r="BD24" s="130">
        <f t="shared" si="0"/>
        <v>0</v>
      </c>
      <c r="BE24" s="130">
        <f t="shared" si="0"/>
        <v>0</v>
      </c>
      <c r="BF24" s="130">
        <f t="shared" si="0"/>
        <v>56.940288217605698</v>
      </c>
      <c r="BG24" s="130">
        <f t="shared" si="0"/>
        <v>31.362145203376503</v>
      </c>
      <c r="BH24" s="130">
        <f t="shared" si="0"/>
        <v>2.3136008756589224</v>
      </c>
      <c r="BI24" s="130">
        <f t="shared" si="0"/>
        <v>9.6520814638985257</v>
      </c>
      <c r="BJ24" s="130">
        <f t="shared" si="0"/>
        <v>9.6520814638985257</v>
      </c>
      <c r="BK24" s="130">
        <f t="shared" si="0"/>
        <v>0</v>
      </c>
      <c r="BL24" s="130">
        <f t="shared" si="0"/>
        <v>0</v>
      </c>
      <c r="BM24" s="130">
        <f t="shared" si="0"/>
        <v>16.278352352971119</v>
      </c>
      <c r="BN24" s="130">
        <f t="shared" si="0"/>
        <v>56.419289405183996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267.11296361011699</v>
      </c>
      <c r="BS24" s="130">
        <f t="shared" si="0"/>
        <v>53.733946087475026</v>
      </c>
      <c r="BT24" s="130">
        <f t="shared" si="0"/>
        <v>401.25998701685899</v>
      </c>
      <c r="BU24" s="130">
        <f t="shared" si="0"/>
        <v>1.5977042644469546</v>
      </c>
      <c r="BV24" s="130">
        <f t="shared" si="0"/>
        <v>116.11192103179837</v>
      </c>
      <c r="BW24" s="130">
        <f t="shared" ref="BW24:CP24" si="1">BW20 * BW21 / $H22</f>
        <v>2.3064813213652142</v>
      </c>
      <c r="BX24" s="130">
        <f t="shared" si="1"/>
        <v>183.2621586461739</v>
      </c>
      <c r="BY24" s="130">
        <f t="shared" si="1"/>
        <v>0.54973129939274534</v>
      </c>
      <c r="BZ24" s="130">
        <f t="shared" si="1"/>
        <v>0</v>
      </c>
      <c r="CA24" s="130">
        <f t="shared" si="1"/>
        <v>1680.5941838510432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53.301306029234162</v>
      </c>
      <c r="CF24" s="130">
        <f t="shared" si="1"/>
        <v>311.13087937994828</v>
      </c>
      <c r="CG24" s="130">
        <f t="shared" si="1"/>
        <v>19.833044103901084</v>
      </c>
      <c r="CH24" s="130">
        <f t="shared" si="1"/>
        <v>0</v>
      </c>
      <c r="CI24" s="130">
        <f t="shared" si="1"/>
        <v>326.40423036342355</v>
      </c>
      <c r="CJ24" s="130">
        <f t="shared" si="1"/>
        <v>1885.3993509805889</v>
      </c>
      <c r="CK24" s="130">
        <f t="shared" si="1"/>
        <v>556.49118905972318</v>
      </c>
      <c r="CL24" s="130">
        <f t="shared" si="1"/>
        <v>4.2544422300829856</v>
      </c>
      <c r="CM24" s="130">
        <f t="shared" si="1"/>
        <v>0.12529000000000001</v>
      </c>
      <c r="CN24" s="130">
        <f t="shared" si="1"/>
        <v>16.412990000000001</v>
      </c>
      <c r="CO24" s="130">
        <f t="shared" si="1"/>
        <v>111.069585</v>
      </c>
      <c r="CP24" s="130">
        <f t="shared" si="1"/>
        <v>79.183279999999996</v>
      </c>
      <c r="CQ24" s="74"/>
      <c r="CR24" s="115" t="s">
        <v>569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16745.071574087309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3904.524236464154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3736.0224253502133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591.80799240345823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2201.7669582331696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6310.9499616363082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16745.071574087306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763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0.23317453252969872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0.22311176209790828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3.5342219338092909E-2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0.13148746175802342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0.37688402427627654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0.51102681644207948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0.48897318355792052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1318.6943352575638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358.37052060258048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687.1772191354363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4276.6629947081392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6640.9050697037201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0.19857147804650016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5.3964108331783299E-2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0.10347644062409317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0.64398797299762334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6310.9499616363082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445097550.20227391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99680806.866374612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108026587.22500122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270814103.60153264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294522326.61238098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1218141374.5075634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125832252.05625196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0.90637297520638727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5720.0744931069366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3904.524236464154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3736.0224253502133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591.80799240345823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2201.7669582331696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5720.0744931069366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16154.196105557932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0.24170340702505047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0.23127256849784161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3.6634939215566646E-2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0.13629690662698099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0.35409217863456022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15964378.159526384</v>
      </c>
      <c r="L19" s="156">
        <f>'DNO inputs'!J287</f>
        <v>0</v>
      </c>
      <c r="M19" s="156">
        <f>'DNO inputs'!J288</f>
        <v>15272426.893891403</v>
      </c>
      <c r="N19" s="156">
        <f>'DNO inputs'!J289</f>
        <v>1544112.575676091</v>
      </c>
      <c r="O19" s="156">
        <f>'DNO inputs'!J290</f>
        <v>3100832.1843072716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6928378.2203391073</v>
      </c>
      <c r="L20" s="152">
        <f>'DNO inputs'!K287</f>
        <v>0</v>
      </c>
      <c r="M20" s="152">
        <f>'DNO inputs'!K288</f>
        <v>582344.66945385642</v>
      </c>
      <c r="N20" s="152">
        <f>'DNO inputs'!K289</f>
        <v>5284050.4964611931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25847964.55954431</v>
      </c>
      <c r="L21" s="152">
        <f>'DNO inputs'!L287</f>
        <v>0</v>
      </c>
      <c r="M21" s="152">
        <f>'DNO inputs'!L288</f>
        <v>5279170.858943522</v>
      </c>
      <c r="N21" s="152">
        <f>'DNO inputs'!L289</f>
        <v>436263.57364726916</v>
      </c>
      <c r="O21" s="152">
        <f>'DNO inputs'!L290</f>
        <v>5282047.5418532779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33944558.974318989</v>
      </c>
      <c r="L22" s="162">
        <f>'DNO inputs'!M287</f>
        <v>0</v>
      </c>
      <c r="M22" s="162">
        <f>'DNO inputs'!M288</f>
        <v>2714932.7240017327</v>
      </c>
      <c r="N22" s="162">
        <f>'DNO inputs'!M289</f>
        <v>2704219.8642422459</v>
      </c>
      <c r="O22" s="162">
        <f>'DNO inputs'!M290</f>
        <v>541261.35383944947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3833598.9292598576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5609437.7182151098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10180000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3833598.9292598576</v>
      </c>
      <c r="K31" s="163">
        <f t="shared" si="0"/>
        <v>15964378.159526384</v>
      </c>
      <c r="L31" s="163">
        <f t="shared" si="0"/>
        <v>0</v>
      </c>
      <c r="M31" s="163">
        <f t="shared" si="0"/>
        <v>15272426.893891403</v>
      </c>
      <c r="N31" s="163">
        <f t="shared" si="0"/>
        <v>1544112.575676091</v>
      </c>
      <c r="O31" s="163">
        <f t="shared" si="0"/>
        <v>3100832.1843072716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6928378.2203391073</v>
      </c>
      <c r="L32" s="164">
        <f t="shared" si="2"/>
        <v>0</v>
      </c>
      <c r="M32" s="164">
        <f t="shared" si="2"/>
        <v>582344.66945385642</v>
      </c>
      <c r="N32" s="164">
        <f t="shared" si="2"/>
        <v>5284050.4964611931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5609437.7182151098</v>
      </c>
      <c r="K33" s="164">
        <f t="shared" si="4"/>
        <v>25847964.55954431</v>
      </c>
      <c r="L33" s="164">
        <f t="shared" si="4"/>
        <v>0</v>
      </c>
      <c r="M33" s="164">
        <f t="shared" si="4"/>
        <v>5279170.858943522</v>
      </c>
      <c r="N33" s="164">
        <f t="shared" si="4"/>
        <v>436263.57364726916</v>
      </c>
      <c r="O33" s="164">
        <f t="shared" si="4"/>
        <v>5282047.5418532779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10180000</v>
      </c>
      <c r="K34" s="165">
        <f t="shared" si="6"/>
        <v>33944558.974318989</v>
      </c>
      <c r="L34" s="165">
        <f t="shared" si="6"/>
        <v>0</v>
      </c>
      <c r="M34" s="165">
        <f t="shared" si="6"/>
        <v>2714932.7240017327</v>
      </c>
      <c r="N34" s="165">
        <f t="shared" si="6"/>
        <v>2704219.8642422459</v>
      </c>
      <c r="O34" s="165">
        <f t="shared" si="6"/>
        <v>541261.35383944947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0.51102681644207948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8158225.3473402318</v>
      </c>
      <c r="L45" s="163">
        <f t="shared" si="10"/>
        <v>0</v>
      </c>
      <c r="M45" s="163">
        <f t="shared" si="10"/>
        <v>7804619.6949297199</v>
      </c>
      <c r="N45" s="163">
        <f t="shared" si="10"/>
        <v>789082.9337759323</v>
      </c>
      <c r="O45" s="163">
        <f t="shared" si="10"/>
        <v>1584608.3994676846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3833598.9292598576</v>
      </c>
      <c r="K46" s="171">
        <f t="shared" ref="K46:AQ46" si="12">K$31 - K45</f>
        <v>7806152.8121861517</v>
      </c>
      <c r="L46" s="171">
        <f t="shared" si="12"/>
        <v>0</v>
      </c>
      <c r="M46" s="171">
        <f t="shared" si="12"/>
        <v>7467807.1989616835</v>
      </c>
      <c r="N46" s="171">
        <f t="shared" si="12"/>
        <v>755029.64190015872</v>
      </c>
      <c r="O46" s="171">
        <f t="shared" si="12"/>
        <v>1516223.7848395871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6928378.2203391073</v>
      </c>
      <c r="L47" s="164">
        <f t="shared" si="14"/>
        <v>0</v>
      </c>
      <c r="M47" s="164">
        <f t="shared" si="14"/>
        <v>582344.66945385642</v>
      </c>
      <c r="N47" s="164">
        <f t="shared" si="14"/>
        <v>5284050.4964611931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5609437.7182151098</v>
      </c>
      <c r="K48" s="164">
        <f t="shared" si="16"/>
        <v>25847964.55954431</v>
      </c>
      <c r="L48" s="164">
        <f t="shared" si="16"/>
        <v>0</v>
      </c>
      <c r="M48" s="164">
        <f t="shared" si="16"/>
        <v>5279170.858943522</v>
      </c>
      <c r="N48" s="164">
        <f t="shared" si="16"/>
        <v>436263.57364726916</v>
      </c>
      <c r="O48" s="164">
        <f t="shared" si="16"/>
        <v>5282047.5418532779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10180000</v>
      </c>
      <c r="K49" s="165">
        <f t="shared" si="18"/>
        <v>33944558.974318989</v>
      </c>
      <c r="L49" s="165">
        <f t="shared" si="18"/>
        <v>0</v>
      </c>
      <c r="M49" s="165">
        <f t="shared" si="18"/>
        <v>2714932.7240017327</v>
      </c>
      <c r="N49" s="165">
        <f t="shared" si="18"/>
        <v>2704219.8642422459</v>
      </c>
      <c r="O49" s="165">
        <f t="shared" si="18"/>
        <v>541261.35383944947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19623036.647474967</v>
      </c>
      <c r="K51" s="130">
        <f t="shared" si="20"/>
        <v>82685279.913728788</v>
      </c>
      <c r="L51" s="130">
        <f t="shared" si="20"/>
        <v>0</v>
      </c>
      <c r="M51" s="130">
        <f t="shared" si="20"/>
        <v>23848875.146290515</v>
      </c>
      <c r="N51" s="130">
        <f t="shared" si="20"/>
        <v>9968646.5100267995</v>
      </c>
      <c r="O51" s="130">
        <f t="shared" si="20"/>
        <v>8924141.0799999982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86738652.873247191</v>
      </c>
      <c r="L60" s="152">
        <f>'DNO inputs'!H246</f>
        <v>2290199.98832</v>
      </c>
      <c r="M60" s="152">
        <f>'DNO inputs'!H247</f>
        <v>23607461.477008216</v>
      </c>
      <c r="N60" s="152">
        <f>'DNO inputs'!H248</f>
        <v>11683384.510026801</v>
      </c>
      <c r="O60" s="152">
        <f>'DNO inputs'!H249</f>
        <v>4908277.5940000005</v>
      </c>
      <c r="P60" s="152">
        <f>'DNO inputs'!H250</f>
        <v>774869.38446319988</v>
      </c>
      <c r="Q60" s="152">
        <f>'DNO inputs'!H251</f>
        <v>5623596.7952637831</v>
      </c>
      <c r="R60" s="152">
        <f>'DNO inputs'!H252</f>
        <v>4196281.057910746</v>
      </c>
      <c r="S60" s="152">
        <f>'DNO inputs'!H253</f>
        <v>23392225.305936411</v>
      </c>
      <c r="T60" s="152">
        <f>'DNO inputs'!H254</f>
        <v>3993267.1215815498</v>
      </c>
      <c r="U60" s="152">
        <f>'DNO inputs'!H255</f>
        <v>1843095.2204672005</v>
      </c>
      <c r="V60" s="152">
        <f>'DNO inputs'!H256</f>
        <v>1439482.6722359997</v>
      </c>
      <c r="W60" s="152">
        <f>'DNO inputs'!H257</f>
        <v>1363081.0727301883</v>
      </c>
      <c r="X60" s="152">
        <f>'DNO inputs'!H258</f>
        <v>5439945.9945200011</v>
      </c>
      <c r="Y60" s="152">
        <f>'DNO inputs'!H259</f>
        <v>11413705.956353251</v>
      </c>
      <c r="Z60" s="152">
        <f>'DNO inputs'!H260</f>
        <v>5534355.2999991588</v>
      </c>
      <c r="AA60" s="152">
        <f>'DNO inputs'!H261</f>
        <v>1372637.3768207175</v>
      </c>
      <c r="AB60" s="152">
        <f>'DNO inputs'!H262</f>
        <v>1961463.4264481019</v>
      </c>
      <c r="AC60" s="152">
        <f>'DNO inputs'!H263</f>
        <v>7781675.5968572572</v>
      </c>
      <c r="AD60" s="152">
        <f>'DNO inputs'!H264</f>
        <v>1536754.3240344031</v>
      </c>
      <c r="AE60" s="152">
        <f>'DNO inputs'!H265</f>
        <v>2241851.08</v>
      </c>
      <c r="AF60" s="152">
        <f>'DNO inputs'!H266</f>
        <v>7620000</v>
      </c>
      <c r="AG60" s="152">
        <f>'DNO inputs'!H267</f>
        <v>815642.07</v>
      </c>
      <c r="AH60" s="152">
        <f>'DNO inputs'!H268</f>
        <v>12183907.341469606</v>
      </c>
      <c r="AI60" s="152">
        <f>'DNO inputs'!H269</f>
        <v>0.13999999737279722</v>
      </c>
      <c r="AJ60" s="152">
        <f>'DNO inputs'!H270</f>
        <v>1014745.8008000003</v>
      </c>
      <c r="AK60" s="152">
        <f>'DNO inputs'!H271</f>
        <v>-5196946.3263321621</v>
      </c>
      <c r="AL60" s="152">
        <f>'DNO inputs'!H272</f>
        <v>39130465.450300001</v>
      </c>
      <c r="AM60" s="152">
        <f>'DNO inputs'!H273</f>
        <v>20184226.800000001</v>
      </c>
      <c r="AN60" s="152">
        <f>'DNO inputs'!H274</f>
        <v>8000000</v>
      </c>
      <c r="AO60" s="152">
        <f>'DNO inputs'!H275</f>
        <v>-7620000</v>
      </c>
      <c r="AP60" s="152">
        <f>'DNO inputs'!H276</f>
        <v>1450093.49</v>
      </c>
      <c r="AQ60" s="152">
        <f>'DNO inputs'!H277</f>
        <v>2470943.7074936316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-19623036.647474967</v>
      </c>
      <c r="K62" s="130">
        <f t="shared" ref="K62:AQ62" si="22">K60 - K51</f>
        <v>4053372.9595184028</v>
      </c>
      <c r="L62" s="130">
        <f t="shared" si="22"/>
        <v>2290199.98832</v>
      </c>
      <c r="M62" s="130">
        <f t="shared" si="22"/>
        <v>-241413.66928229854</v>
      </c>
      <c r="N62" s="130">
        <f t="shared" si="22"/>
        <v>1714738.0000000019</v>
      </c>
      <c r="O62" s="130">
        <f t="shared" si="22"/>
        <v>-4015863.4859999977</v>
      </c>
      <c r="P62" s="130">
        <f t="shared" si="22"/>
        <v>774869.38446319988</v>
      </c>
      <c r="Q62" s="130">
        <f t="shared" si="22"/>
        <v>5623596.7952637831</v>
      </c>
      <c r="R62" s="130">
        <f t="shared" si="22"/>
        <v>4196281.057910746</v>
      </c>
      <c r="S62" s="130">
        <f t="shared" si="22"/>
        <v>23392225.305936411</v>
      </c>
      <c r="T62" s="130">
        <f t="shared" si="22"/>
        <v>3993267.1215815498</v>
      </c>
      <c r="U62" s="130">
        <f t="shared" si="22"/>
        <v>1843095.2204672005</v>
      </c>
      <c r="V62" s="130">
        <f t="shared" si="22"/>
        <v>1439482.6722359997</v>
      </c>
      <c r="W62" s="130">
        <f t="shared" si="22"/>
        <v>1363081.0727301883</v>
      </c>
      <c r="X62" s="130">
        <f t="shared" si="22"/>
        <v>5439945.9945200011</v>
      </c>
      <c r="Y62" s="130">
        <f t="shared" si="22"/>
        <v>11413705.956353251</v>
      </c>
      <c r="Z62" s="130">
        <f t="shared" si="22"/>
        <v>5534355.2999991588</v>
      </c>
      <c r="AA62" s="130">
        <f t="shared" si="22"/>
        <v>1372637.3768207175</v>
      </c>
      <c r="AB62" s="130">
        <f t="shared" si="22"/>
        <v>1961463.4264481019</v>
      </c>
      <c r="AC62" s="130">
        <f t="shared" si="22"/>
        <v>7781675.5968572572</v>
      </c>
      <c r="AD62" s="130">
        <f t="shared" si="22"/>
        <v>1536754.3240344031</v>
      </c>
      <c r="AE62" s="130">
        <f t="shared" si="22"/>
        <v>2241851.08</v>
      </c>
      <c r="AF62" s="130">
        <f t="shared" si="22"/>
        <v>7620000</v>
      </c>
      <c r="AG62" s="130">
        <f t="shared" si="22"/>
        <v>815642.07</v>
      </c>
      <c r="AH62" s="130">
        <f t="shared" si="22"/>
        <v>12183907.341469606</v>
      </c>
      <c r="AI62" s="130">
        <f t="shared" si="22"/>
        <v>0.13999999737279722</v>
      </c>
      <c r="AJ62" s="130">
        <f t="shared" si="22"/>
        <v>1014745.8008000003</v>
      </c>
      <c r="AK62" s="130">
        <f t="shared" si="22"/>
        <v>-5196946.3263321621</v>
      </c>
      <c r="AL62" s="130">
        <f t="shared" si="22"/>
        <v>39130465.450300001</v>
      </c>
      <c r="AM62" s="130">
        <f t="shared" si="22"/>
        <v>20184226.800000001</v>
      </c>
      <c r="AN62" s="130">
        <f t="shared" si="22"/>
        <v>8000000</v>
      </c>
      <c r="AO62" s="130">
        <f t="shared" si="22"/>
        <v>-7620000</v>
      </c>
      <c r="AP62" s="130">
        <f t="shared" ref="AP62" si="23">AP60 - AP51</f>
        <v>1450093.49</v>
      </c>
      <c r="AQ62" s="130">
        <f t="shared" si="22"/>
        <v>2470943.7074936316</v>
      </c>
      <c r="AR62" s="74"/>
      <c r="AS62" s="115" t="s">
        <v>569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4053372.9595184028</v>
      </c>
      <c r="L69" s="130">
        <f t="shared" si="26"/>
        <v>2290199.98832</v>
      </c>
      <c r="M69" s="130">
        <f t="shared" si="26"/>
        <v>-241413.66928229854</v>
      </c>
      <c r="N69" s="130">
        <f t="shared" si="26"/>
        <v>1714738.0000000019</v>
      </c>
      <c r="O69" s="130">
        <f t="shared" si="26"/>
        <v>-4015863.4859999977</v>
      </c>
      <c r="P69" s="130">
        <f t="shared" si="26"/>
        <v>774869.38446319988</v>
      </c>
      <c r="Q69" s="130">
        <f t="shared" si="26"/>
        <v>5623596.7952637831</v>
      </c>
      <c r="R69" s="130">
        <f t="shared" si="26"/>
        <v>4196281.057910746</v>
      </c>
      <c r="S69" s="130">
        <f t="shared" si="26"/>
        <v>23392225.305936411</v>
      </c>
      <c r="T69" s="130">
        <f t="shared" si="26"/>
        <v>3993267.1215815498</v>
      </c>
      <c r="U69" s="130">
        <f t="shared" si="26"/>
        <v>1843095.2204672005</v>
      </c>
      <c r="V69" s="130">
        <f t="shared" si="26"/>
        <v>1439482.6722359997</v>
      </c>
      <c r="W69" s="130">
        <f t="shared" si="26"/>
        <v>1363081.0727301883</v>
      </c>
      <c r="X69" s="130">
        <f t="shared" si="26"/>
        <v>5439945.9945200011</v>
      </c>
      <c r="Y69" s="130">
        <f t="shared" si="26"/>
        <v>0</v>
      </c>
      <c r="Z69" s="130">
        <f t="shared" si="26"/>
        <v>0</v>
      </c>
      <c r="AA69" s="130">
        <f t="shared" si="26"/>
        <v>1372637.3768207175</v>
      </c>
      <c r="AB69" s="130">
        <f t="shared" si="26"/>
        <v>1961463.4264481019</v>
      </c>
      <c r="AC69" s="130">
        <f t="shared" si="26"/>
        <v>7781675.5968572572</v>
      </c>
      <c r="AD69" s="130">
        <f t="shared" si="26"/>
        <v>1536754.3240344031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0.23317453252969872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0.22311176209790828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3.5342219338092909E-2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0.13148746175802342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0.37688402427627654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0.24170340702505047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0.23127256849784161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3.6634939215566646E-2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0.13629690662698099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0.35409217863456022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945143.34500422503</v>
      </c>
      <c r="L90" s="163">
        <f t="shared" si="28"/>
        <v>534016.3116760375</v>
      </c>
      <c r="M90" s="163">
        <f t="shared" si="28"/>
        <v>-56291.519481179246</v>
      </c>
      <c r="N90" s="163">
        <f t="shared" si="28"/>
        <v>399833.23156091094</v>
      </c>
      <c r="O90" s="163">
        <f t="shared" si="28"/>
        <v>-936397.09105113579</v>
      </c>
      <c r="P90" s="163">
        <f t="shared" si="28"/>
        <v>180679.80649378203</v>
      </c>
      <c r="Q90" s="163">
        <f t="shared" si="28"/>
        <v>1311279.5538711445</v>
      </c>
      <c r="R90" s="163">
        <f t="shared" si="28"/>
        <v>978465.87404156779</v>
      </c>
      <c r="S90" s="163">
        <f t="shared" si="28"/>
        <v>5454471.2005411116</v>
      </c>
      <c r="T90" s="163">
        <f t="shared" si="28"/>
        <v>931128.19434099342</v>
      </c>
      <c r="U90" s="163">
        <f t="shared" si="28"/>
        <v>429762.86644016148</v>
      </c>
      <c r="V90" s="163">
        <f t="shared" si="28"/>
        <v>335650.69918323075</v>
      </c>
      <c r="W90" s="163">
        <f t="shared" si="28"/>
        <v>317835.79193394189</v>
      </c>
      <c r="X90" s="163">
        <f t="shared" si="28"/>
        <v>1268456.8642590083</v>
      </c>
      <c r="Y90" s="163">
        <f t="shared" si="28"/>
        <v>0</v>
      </c>
      <c r="Z90" s="163">
        <f t="shared" si="28"/>
        <v>0</v>
      </c>
      <c r="AA90" s="163">
        <f t="shared" si="28"/>
        <v>320064.07867296273</v>
      </c>
      <c r="AB90" s="163">
        <f t="shared" si="28"/>
        <v>457363.31753613724</v>
      </c>
      <c r="AC90" s="163">
        <f t="shared" si="28"/>
        <v>1814488.5695949553</v>
      </c>
      <c r="AD90" s="163">
        <f t="shared" si="28"/>
        <v>358331.97111971508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904355.1834381643</v>
      </c>
      <c r="L91" s="164">
        <f t="shared" si="30"/>
        <v>510970.55495068419</v>
      </c>
      <c r="M91" s="164">
        <f t="shared" si="30"/>
        <v>-53862.229148095299</v>
      </c>
      <c r="N91" s="164">
        <f t="shared" si="30"/>
        <v>382578.21671624348</v>
      </c>
      <c r="O91" s="164">
        <f t="shared" si="30"/>
        <v>-895986.37870610808</v>
      </c>
      <c r="P91" s="164">
        <f t="shared" si="30"/>
        <v>172882.47376330607</v>
      </c>
      <c r="Q91" s="164">
        <f t="shared" si="30"/>
        <v>1254690.5903194526</v>
      </c>
      <c r="R91" s="164">
        <f t="shared" si="30"/>
        <v>936239.66108854127</v>
      </c>
      <c r="S91" s="164">
        <f t="shared" si="30"/>
        <v>5219080.607398754</v>
      </c>
      <c r="T91" s="164">
        <f t="shared" si="30"/>
        <v>890944.86402370175</v>
      </c>
      <c r="U91" s="164">
        <f t="shared" si="30"/>
        <v>411216.22235266987</v>
      </c>
      <c r="V91" s="164">
        <f t="shared" si="30"/>
        <v>321165.51551197964</v>
      </c>
      <c r="W91" s="164">
        <f t="shared" si="30"/>
        <v>304119.42001913936</v>
      </c>
      <c r="X91" s="164">
        <f t="shared" si="30"/>
        <v>1213715.9365548156</v>
      </c>
      <c r="Y91" s="164">
        <f t="shared" si="30"/>
        <v>0</v>
      </c>
      <c r="Z91" s="164">
        <f t="shared" si="30"/>
        <v>0</v>
      </c>
      <c r="AA91" s="164">
        <f t="shared" si="30"/>
        <v>306251.54386392079</v>
      </c>
      <c r="AB91" s="164">
        <f t="shared" si="30"/>
        <v>437625.56136543694</v>
      </c>
      <c r="AC91" s="164">
        <f t="shared" si="30"/>
        <v>1736183.3544891148</v>
      </c>
      <c r="AD91" s="164">
        <f t="shared" si="30"/>
        <v>342867.96514689561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143255.19619439417</v>
      </c>
      <c r="L92" s="164">
        <f t="shared" si="32"/>
        <v>80940.750315303259</v>
      </c>
      <c r="M92" s="164">
        <f t="shared" si="32"/>
        <v>-8532.0948509888167</v>
      </c>
      <c r="N92" s="164">
        <f t="shared" si="32"/>
        <v>60602.646503362826</v>
      </c>
      <c r="O92" s="164">
        <f t="shared" si="32"/>
        <v>-141929.52815405032</v>
      </c>
      <c r="P92" s="164">
        <f t="shared" si="32"/>
        <v>27385.603744071454</v>
      </c>
      <c r="Q92" s="164">
        <f t="shared" si="32"/>
        <v>198750.39140720898</v>
      </c>
      <c r="R92" s="164">
        <f t="shared" si="32"/>
        <v>148305.88555296612</v>
      </c>
      <c r="S92" s="164">
        <f t="shared" si="32"/>
        <v>826733.15756849211</v>
      </c>
      <c r="T92" s="164">
        <f t="shared" si="32"/>
        <v>141130.92248653006</v>
      </c>
      <c r="U92" s="164">
        <f t="shared" si="32"/>
        <v>65139.07554274251</v>
      </c>
      <c r="V92" s="164">
        <f t="shared" si="32"/>
        <v>50874.512335548803</v>
      </c>
      <c r="W92" s="164">
        <f t="shared" si="32"/>
        <v>48174.310248033289</v>
      </c>
      <c r="X92" s="164">
        <f t="shared" si="32"/>
        <v>192259.76452570583</v>
      </c>
      <c r="Y92" s="164">
        <f t="shared" si="32"/>
        <v>0</v>
      </c>
      <c r="Z92" s="164">
        <f t="shared" si="32"/>
        <v>0</v>
      </c>
      <c r="AA92" s="164">
        <f t="shared" si="32"/>
        <v>48512.051243262285</v>
      </c>
      <c r="AB92" s="164">
        <f t="shared" si="32"/>
        <v>69322.470641176085</v>
      </c>
      <c r="AC92" s="164">
        <f t="shared" si="32"/>
        <v>275021.68576201424</v>
      </c>
      <c r="AD92" s="164">
        <f t="shared" si="32"/>
        <v>54312.30838878658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532967.72200568218</v>
      </c>
      <c r="L93" s="164">
        <f t="shared" si="34"/>
        <v>301132.58338245167</v>
      </c>
      <c r="M93" s="164">
        <f t="shared" si="34"/>
        <v>-31742.870607620342</v>
      </c>
      <c r="N93" s="164">
        <f t="shared" si="34"/>
        <v>225466.5472000298</v>
      </c>
      <c r="O93" s="164">
        <f t="shared" si="34"/>
        <v>-528035.69654086733</v>
      </c>
      <c r="P93" s="164">
        <f t="shared" si="34"/>
        <v>101885.60855706815</v>
      </c>
      <c r="Q93" s="164">
        <f t="shared" si="34"/>
        <v>739432.4685597897</v>
      </c>
      <c r="R93" s="164">
        <f t="shared" si="34"/>
        <v>551758.34512795729</v>
      </c>
      <c r="S93" s="164">
        <f t="shared" si="34"/>
        <v>3075784.3303493815</v>
      </c>
      <c r="T93" s="164">
        <f t="shared" si="34"/>
        <v>525064.55793852627</v>
      </c>
      <c r="U93" s="164">
        <f t="shared" si="34"/>
        <v>242343.91231757676</v>
      </c>
      <c r="V93" s="164">
        <f t="shared" si="34"/>
        <v>189273.92281696838</v>
      </c>
      <c r="W93" s="164">
        <f t="shared" si="34"/>
        <v>179228.07042369616</v>
      </c>
      <c r="X93" s="164">
        <f t="shared" si="34"/>
        <v>715284.69092016132</v>
      </c>
      <c r="Y93" s="164">
        <f t="shared" si="34"/>
        <v>0</v>
      </c>
      <c r="Z93" s="164">
        <f t="shared" si="34"/>
        <v>0</v>
      </c>
      <c r="AA93" s="164">
        <f t="shared" si="34"/>
        <v>180484.60459234766</v>
      </c>
      <c r="AB93" s="164">
        <f t="shared" si="34"/>
        <v>257907.84727485638</v>
      </c>
      <c r="AC93" s="164">
        <f t="shared" si="34"/>
        <v>1023192.7724551127</v>
      </c>
      <c r="AD93" s="164">
        <f t="shared" si="34"/>
        <v>202063.92541295072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1527651.5128759367</v>
      </c>
      <c r="L94" s="165">
        <f t="shared" si="36"/>
        <v>863139.78799552319</v>
      </c>
      <c r="M94" s="165">
        <f t="shared" si="36"/>
        <v>-90984.955194414797</v>
      </c>
      <c r="N94" s="165">
        <f t="shared" si="36"/>
        <v>646257.35801945464</v>
      </c>
      <c r="O94" s="165">
        <f t="shared" si="36"/>
        <v>-1513514.7915478356</v>
      </c>
      <c r="P94" s="165">
        <f t="shared" si="36"/>
        <v>292035.89190497209</v>
      </c>
      <c r="Q94" s="165">
        <f t="shared" si="36"/>
        <v>2119443.7911061868</v>
      </c>
      <c r="R94" s="165">
        <f t="shared" si="36"/>
        <v>1581511.2920997129</v>
      </c>
      <c r="S94" s="165">
        <f t="shared" si="36"/>
        <v>8816156.0100786686</v>
      </c>
      <c r="T94" s="165">
        <f t="shared" si="36"/>
        <v>1504998.5827917978</v>
      </c>
      <c r="U94" s="165">
        <f t="shared" si="36"/>
        <v>694633.14381404966</v>
      </c>
      <c r="V94" s="165">
        <f t="shared" si="36"/>
        <v>542518.02238827199</v>
      </c>
      <c r="W94" s="165">
        <f t="shared" si="36"/>
        <v>513723.48010537733</v>
      </c>
      <c r="X94" s="165">
        <f t="shared" si="36"/>
        <v>2050228.7382603094</v>
      </c>
      <c r="Y94" s="165">
        <f t="shared" si="36"/>
        <v>0</v>
      </c>
      <c r="Z94" s="165">
        <f t="shared" si="36"/>
        <v>0</v>
      </c>
      <c r="AA94" s="165">
        <f t="shared" si="36"/>
        <v>517325.09844822384</v>
      </c>
      <c r="AB94" s="165">
        <f t="shared" si="36"/>
        <v>739244.22963049496</v>
      </c>
      <c r="AC94" s="165">
        <f t="shared" si="36"/>
        <v>2932789.2145560593</v>
      </c>
      <c r="AD94" s="165">
        <f t="shared" si="36"/>
        <v>579178.1539660549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979714.05425880989</v>
      </c>
      <c r="L97" s="163">
        <f t="shared" si="38"/>
        <v>553549.1399456748</v>
      </c>
      <c r="M97" s="163">
        <f t="shared" si="38"/>
        <v>-58350.506367950329</v>
      </c>
      <c r="N97" s="163">
        <f t="shared" si="38"/>
        <v>414458.01675532147</v>
      </c>
      <c r="O97" s="163">
        <f t="shared" si="38"/>
        <v>-970647.88671369548</v>
      </c>
      <c r="P97" s="163">
        <f t="shared" si="38"/>
        <v>187288.57022415911</v>
      </c>
      <c r="Q97" s="163">
        <f t="shared" si="38"/>
        <v>1359242.5051504115</v>
      </c>
      <c r="R97" s="163">
        <f t="shared" si="38"/>
        <v>1014255.4285317104</v>
      </c>
      <c r="S97" s="163">
        <f t="shared" si="38"/>
        <v>5653980.5543424338</v>
      </c>
      <c r="T97" s="163">
        <f t="shared" si="38"/>
        <v>965186.26844737702</v>
      </c>
      <c r="U97" s="163">
        <f t="shared" si="38"/>
        <v>445482.39425850892</v>
      </c>
      <c r="V97" s="163">
        <f t="shared" si="38"/>
        <v>347927.86623296514</v>
      </c>
      <c r="W97" s="163">
        <f t="shared" si="38"/>
        <v>329461.33933024714</v>
      </c>
      <c r="X97" s="163">
        <f t="shared" si="38"/>
        <v>1314853.4809077608</v>
      </c>
      <c r="Y97" s="163">
        <f t="shared" si="38"/>
        <v>0</v>
      </c>
      <c r="Z97" s="163">
        <f t="shared" si="38"/>
        <v>0</v>
      </c>
      <c r="AA97" s="163">
        <f t="shared" si="38"/>
        <v>331771.13058749546</v>
      </c>
      <c r="AB97" s="163">
        <f t="shared" si="38"/>
        <v>474092.39292753569</v>
      </c>
      <c r="AC97" s="163">
        <f t="shared" si="38"/>
        <v>1880857.5041240922</v>
      </c>
      <c r="AD97" s="163">
        <f t="shared" si="38"/>
        <v>371438.75587959361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937433.97542751883</v>
      </c>
      <c r="L98" s="164">
        <f t="shared" si="40"/>
        <v>529660.43367249321</v>
      </c>
      <c r="M98" s="164">
        <f t="shared" si="40"/>
        <v>-55832.359365405668</v>
      </c>
      <c r="N98" s="164">
        <f t="shared" si="40"/>
        <v>396571.86156085238</v>
      </c>
      <c r="O98" s="164">
        <f t="shared" si="40"/>
        <v>-928759.0631439155</v>
      </c>
      <c r="P98" s="164">
        <f t="shared" si="40"/>
        <v>179206.03279514576</v>
      </c>
      <c r="Q98" s="164">
        <f t="shared" si="40"/>
        <v>1300583.6750368858</v>
      </c>
      <c r="R98" s="164">
        <f t="shared" si="40"/>
        <v>970484.69840185822</v>
      </c>
      <c r="S98" s="164">
        <f t="shared" si="40"/>
        <v>5409980.0293841222</v>
      </c>
      <c r="T98" s="164">
        <f t="shared" si="40"/>
        <v>923533.1439061478</v>
      </c>
      <c r="U98" s="164">
        <f t="shared" si="40"/>
        <v>426257.36562354513</v>
      </c>
      <c r="V98" s="164">
        <f t="shared" si="40"/>
        <v>332912.85491615633</v>
      </c>
      <c r="W98" s="164">
        <f t="shared" si="40"/>
        <v>315243.26076110388</v>
      </c>
      <c r="X98" s="164">
        <f t="shared" si="40"/>
        <v>1258110.2826421862</v>
      </c>
      <c r="Y98" s="164">
        <f t="shared" si="40"/>
        <v>0</v>
      </c>
      <c r="Z98" s="164">
        <f t="shared" si="40"/>
        <v>0</v>
      </c>
      <c r="AA98" s="164">
        <f t="shared" si="40"/>
        <v>317453.37175346701</v>
      </c>
      <c r="AB98" s="164">
        <f t="shared" si="40"/>
        <v>453632.68464922975</v>
      </c>
      <c r="AC98" s="164">
        <f t="shared" si="40"/>
        <v>1799688.1025021526</v>
      </c>
      <c r="AD98" s="164">
        <f t="shared" si="40"/>
        <v>355409.1196696008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148495.07198997817</v>
      </c>
      <c r="L99" s="164">
        <f t="shared" si="42"/>
        <v>83901.337363594648</v>
      </c>
      <c r="M99" s="164">
        <f t="shared" si="42"/>
        <v>-8844.1750999639153</v>
      </c>
      <c r="N99" s="164">
        <f t="shared" si="42"/>
        <v>62819.32240062239</v>
      </c>
      <c r="O99" s="164">
        <f t="shared" si="42"/>
        <v>-147120.91470762348</v>
      </c>
      <c r="P99" s="164">
        <f t="shared" si="42"/>
        <v>28387.292799812869</v>
      </c>
      <c r="Q99" s="164">
        <f t="shared" si="42"/>
        <v>206020.12676734407</v>
      </c>
      <c r="R99" s="164">
        <f t="shared" si="42"/>
        <v>153730.50148799387</v>
      </c>
      <c r="S99" s="164">
        <f t="shared" si="42"/>
        <v>856972.75219982036</v>
      </c>
      <c r="T99" s="164">
        <f t="shared" si="42"/>
        <v>146293.09827066085</v>
      </c>
      <c r="U99" s="164">
        <f t="shared" si="42"/>
        <v>67521.681370317296</v>
      </c>
      <c r="V99" s="164">
        <f t="shared" si="42"/>
        <v>52735.360199227296</v>
      </c>
      <c r="W99" s="164">
        <f t="shared" si="42"/>
        <v>49936.392245359828</v>
      </c>
      <c r="X99" s="164">
        <f t="shared" si="42"/>
        <v>199292.0908452055</v>
      </c>
      <c r="Y99" s="164">
        <f t="shared" si="42"/>
        <v>0</v>
      </c>
      <c r="Z99" s="164">
        <f t="shared" si="42"/>
        <v>0</v>
      </c>
      <c r="AA99" s="164">
        <f t="shared" si="42"/>
        <v>50286.486864841834</v>
      </c>
      <c r="AB99" s="164">
        <f t="shared" si="42"/>
        <v>71858.093401483289</v>
      </c>
      <c r="AC99" s="164">
        <f t="shared" si="42"/>
        <v>285081.2124861239</v>
      </c>
      <c r="AD99" s="164">
        <f t="shared" si="42"/>
        <v>56298.901250259565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552462.19578780932</v>
      </c>
      <c r="L100" s="164">
        <f t="shared" si="44"/>
        <v>312147.17396516399</v>
      </c>
      <c r="M100" s="164">
        <f t="shared" si="44"/>
        <v>-32903.936340646309</v>
      </c>
      <c r="N100" s="164">
        <f t="shared" si="44"/>
        <v>233713.48507573639</v>
      </c>
      <c r="O100" s="164">
        <f t="shared" si="44"/>
        <v>-547349.77057804412</v>
      </c>
      <c r="P100" s="164">
        <f t="shared" si="44"/>
        <v>105612.30014228699</v>
      </c>
      <c r="Q100" s="164">
        <f t="shared" si="44"/>
        <v>766478.84731185739</v>
      </c>
      <c r="R100" s="164">
        <f t="shared" si="44"/>
        <v>571940.12753062998</v>
      </c>
      <c r="S100" s="164">
        <f t="shared" si="44"/>
        <v>3188287.9483205169</v>
      </c>
      <c r="T100" s="164">
        <f t="shared" si="44"/>
        <v>544269.95600679365</v>
      </c>
      <c r="U100" s="164">
        <f t="shared" si="44"/>
        <v>251208.17716865297</v>
      </c>
      <c r="V100" s="164">
        <f t="shared" si="44"/>
        <v>196197.03536890715</v>
      </c>
      <c r="W100" s="164">
        <f t="shared" si="44"/>
        <v>185783.73369491156</v>
      </c>
      <c r="X100" s="164">
        <f t="shared" si="44"/>
        <v>741447.81127091183</v>
      </c>
      <c r="Y100" s="164">
        <f t="shared" si="44"/>
        <v>0</v>
      </c>
      <c r="Z100" s="164">
        <f t="shared" si="44"/>
        <v>0</v>
      </c>
      <c r="AA100" s="164">
        <f t="shared" si="44"/>
        <v>187086.22838123745</v>
      </c>
      <c r="AB100" s="164">
        <f t="shared" si="44"/>
        <v>267341.39748683514</v>
      </c>
      <c r="AC100" s="164">
        <f t="shared" si="44"/>
        <v>1060618.3122263101</v>
      </c>
      <c r="AD100" s="164">
        <f t="shared" si="44"/>
        <v>209454.86061152632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1435267.6620542863</v>
      </c>
      <c r="L101" s="165">
        <f t="shared" si="46"/>
        <v>810941.9033730732</v>
      </c>
      <c r="M101" s="165">
        <f t="shared" si="46"/>
        <v>-85482.692108332296</v>
      </c>
      <c r="N101" s="165">
        <f t="shared" si="46"/>
        <v>607175.31420746923</v>
      </c>
      <c r="O101" s="165">
        <f t="shared" si="46"/>
        <v>-1421985.8508567188</v>
      </c>
      <c r="P101" s="165">
        <f t="shared" si="46"/>
        <v>274375.18850179511</v>
      </c>
      <c r="Q101" s="165">
        <f t="shared" si="46"/>
        <v>1991271.6409972839</v>
      </c>
      <c r="R101" s="165">
        <f t="shared" si="46"/>
        <v>1485870.3019585533</v>
      </c>
      <c r="S101" s="165">
        <f t="shared" si="46"/>
        <v>8283004.0216895156</v>
      </c>
      <c r="T101" s="165">
        <f t="shared" si="46"/>
        <v>1413984.6549505703</v>
      </c>
      <c r="U101" s="165">
        <f t="shared" si="46"/>
        <v>652625.60204617609</v>
      </c>
      <c r="V101" s="165">
        <f t="shared" si="46"/>
        <v>509709.5555187437</v>
      </c>
      <c r="W101" s="165">
        <f t="shared" si="46"/>
        <v>482656.34669856582</v>
      </c>
      <c r="X101" s="165">
        <f t="shared" si="46"/>
        <v>1926242.3288539366</v>
      </c>
      <c r="Y101" s="165">
        <f t="shared" si="46"/>
        <v>0</v>
      </c>
      <c r="Z101" s="165">
        <f t="shared" si="46"/>
        <v>0</v>
      </c>
      <c r="AA101" s="165">
        <f t="shared" si="46"/>
        <v>486040.15923367563</v>
      </c>
      <c r="AB101" s="165">
        <f t="shared" si="46"/>
        <v>694538.85798301781</v>
      </c>
      <c r="AC101" s="165">
        <f t="shared" si="46"/>
        <v>2755430.465518578</v>
      </c>
      <c r="AD101" s="165">
        <f t="shared" si="46"/>
        <v>544152.68662342266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-19623036.647474967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11413705.956353251</v>
      </c>
      <c r="Z109" s="130">
        <f t="shared" si="48"/>
        <v>5534355.2999991588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2241851.08</v>
      </c>
      <c r="AF109" s="130">
        <f t="shared" si="48"/>
        <v>7620000</v>
      </c>
      <c r="AG109" s="130">
        <f t="shared" si="48"/>
        <v>815642.07</v>
      </c>
      <c r="AH109" s="130">
        <f t="shared" si="48"/>
        <v>12183907.341469606</v>
      </c>
      <c r="AI109" s="130">
        <f t="shared" si="48"/>
        <v>0.13999999737279722</v>
      </c>
      <c r="AJ109" s="130">
        <f t="shared" si="48"/>
        <v>1014745.8008000003</v>
      </c>
      <c r="AK109" s="130">
        <f t="shared" si="48"/>
        <v>-5196946.3263321621</v>
      </c>
      <c r="AL109" s="130">
        <f t="shared" si="48"/>
        <v>39130465.450300001</v>
      </c>
      <c r="AM109" s="130">
        <f t="shared" si="48"/>
        <v>20184226.800000001</v>
      </c>
      <c r="AN109" s="130">
        <f t="shared" si="48"/>
        <v>8000000</v>
      </c>
      <c r="AO109" s="130">
        <f t="shared" si="48"/>
        <v>-7620000</v>
      </c>
      <c r="AP109" s="130">
        <f t="shared" si="48"/>
        <v>1450093.49</v>
      </c>
      <c r="AQ109" s="130">
        <f t="shared" si="48"/>
        <v>2470943.7074936316</v>
      </c>
      <c r="AR109" s="74"/>
      <c r="AS109" s="73" t="s">
        <v>751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1450093.49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9103368.6923444569</v>
      </c>
      <c r="L129" s="221">
        <f t="shared" si="52"/>
        <v>534016.3116760375</v>
      </c>
      <c r="M129" s="221">
        <f t="shared" si="52"/>
        <v>7748328.1754485406</v>
      </c>
      <c r="N129" s="221">
        <f t="shared" si="52"/>
        <v>1188916.1653368431</v>
      </c>
      <c r="O129" s="221">
        <f t="shared" si="52"/>
        <v>648211.30841654877</v>
      </c>
      <c r="P129" s="221">
        <f t="shared" si="52"/>
        <v>180679.80649378203</v>
      </c>
      <c r="Q129" s="221">
        <f t="shared" si="52"/>
        <v>1311279.5538711445</v>
      </c>
      <c r="R129" s="221">
        <f t="shared" si="52"/>
        <v>978465.87404156779</v>
      </c>
      <c r="S129" s="221">
        <f t="shared" si="52"/>
        <v>5454471.2005411116</v>
      </c>
      <c r="T129" s="221">
        <f t="shared" si="52"/>
        <v>931128.19434099342</v>
      </c>
      <c r="U129" s="221">
        <f t="shared" si="52"/>
        <v>429762.86644016148</v>
      </c>
      <c r="V129" s="221">
        <f t="shared" si="52"/>
        <v>335650.69918323075</v>
      </c>
      <c r="W129" s="221">
        <f t="shared" si="52"/>
        <v>317835.79193394189</v>
      </c>
      <c r="X129" s="221">
        <f t="shared" si="52"/>
        <v>1268456.8642590083</v>
      </c>
      <c r="Y129" s="221">
        <f t="shared" si="52"/>
        <v>0</v>
      </c>
      <c r="Z129" s="221">
        <f t="shared" si="52"/>
        <v>0</v>
      </c>
      <c r="AA129" s="221">
        <f t="shared" si="52"/>
        <v>320064.07867296273</v>
      </c>
      <c r="AB129" s="221">
        <f t="shared" si="52"/>
        <v>457363.31753613724</v>
      </c>
      <c r="AC129" s="221">
        <f t="shared" si="52"/>
        <v>1814488.5695949553</v>
      </c>
      <c r="AD129" s="221">
        <f t="shared" si="52"/>
        <v>358331.97111971508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1450093.49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3833598.9292598576</v>
      </c>
      <c r="K130" s="174">
        <f t="shared" si="53"/>
        <v>8710507.9956243169</v>
      </c>
      <c r="L130" s="174">
        <f t="shared" si="53"/>
        <v>510970.55495068419</v>
      </c>
      <c r="M130" s="174">
        <f t="shared" si="53"/>
        <v>7413944.9698135881</v>
      </c>
      <c r="N130" s="174">
        <f t="shared" si="53"/>
        <v>1137607.8586164021</v>
      </c>
      <c r="O130" s="174">
        <f t="shared" si="53"/>
        <v>620237.40613347897</v>
      </c>
      <c r="P130" s="174">
        <f t="shared" si="53"/>
        <v>172882.47376330607</v>
      </c>
      <c r="Q130" s="174">
        <f t="shared" si="53"/>
        <v>1254690.5903194526</v>
      </c>
      <c r="R130" s="174">
        <f t="shared" si="53"/>
        <v>936239.66108854127</v>
      </c>
      <c r="S130" s="174">
        <f t="shared" si="53"/>
        <v>5219080.607398754</v>
      </c>
      <c r="T130" s="174">
        <f t="shared" si="53"/>
        <v>890944.86402370175</v>
      </c>
      <c r="U130" s="174">
        <f t="shared" si="53"/>
        <v>411216.22235266987</v>
      </c>
      <c r="V130" s="174">
        <f t="shared" si="53"/>
        <v>321165.51551197964</v>
      </c>
      <c r="W130" s="174">
        <f t="shared" si="53"/>
        <v>304119.42001913936</v>
      </c>
      <c r="X130" s="174">
        <f t="shared" si="53"/>
        <v>1213715.9365548156</v>
      </c>
      <c r="Y130" s="174">
        <f t="shared" si="53"/>
        <v>0</v>
      </c>
      <c r="Z130" s="174">
        <f t="shared" si="53"/>
        <v>0</v>
      </c>
      <c r="AA130" s="174">
        <f t="shared" si="53"/>
        <v>306251.54386392079</v>
      </c>
      <c r="AB130" s="174">
        <f t="shared" si="53"/>
        <v>437625.56136543694</v>
      </c>
      <c r="AC130" s="174">
        <f t="shared" si="53"/>
        <v>1736183.3544891148</v>
      </c>
      <c r="AD130" s="174">
        <f t="shared" si="53"/>
        <v>342867.96514689561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7071633.4165335018</v>
      </c>
      <c r="L131" s="174">
        <f t="shared" si="54"/>
        <v>80940.750315303259</v>
      </c>
      <c r="M131" s="174">
        <f t="shared" si="54"/>
        <v>573812.57460286759</v>
      </c>
      <c r="N131" s="174">
        <f t="shared" si="54"/>
        <v>5344653.1429645559</v>
      </c>
      <c r="O131" s="174">
        <f t="shared" si="54"/>
        <v>-141929.52815405032</v>
      </c>
      <c r="P131" s="174">
        <f t="shared" si="54"/>
        <v>27385.603744071454</v>
      </c>
      <c r="Q131" s="174">
        <f t="shared" si="54"/>
        <v>198750.39140720898</v>
      </c>
      <c r="R131" s="174">
        <f t="shared" si="54"/>
        <v>148305.88555296612</v>
      </c>
      <c r="S131" s="174">
        <f t="shared" si="54"/>
        <v>826733.15756849211</v>
      </c>
      <c r="T131" s="174">
        <f t="shared" si="54"/>
        <v>141130.92248653006</v>
      </c>
      <c r="U131" s="174">
        <f t="shared" si="54"/>
        <v>65139.07554274251</v>
      </c>
      <c r="V131" s="174">
        <f t="shared" si="54"/>
        <v>50874.512335548803</v>
      </c>
      <c r="W131" s="174">
        <f t="shared" si="54"/>
        <v>48174.310248033289</v>
      </c>
      <c r="X131" s="174">
        <f t="shared" si="54"/>
        <v>192259.76452570583</v>
      </c>
      <c r="Y131" s="174">
        <f t="shared" si="54"/>
        <v>0</v>
      </c>
      <c r="Z131" s="174">
        <f t="shared" si="54"/>
        <v>0</v>
      </c>
      <c r="AA131" s="174">
        <f t="shared" si="54"/>
        <v>48512.051243262285</v>
      </c>
      <c r="AB131" s="174">
        <f t="shared" si="54"/>
        <v>69322.470641176085</v>
      </c>
      <c r="AC131" s="174">
        <f t="shared" si="54"/>
        <v>275021.68576201424</v>
      </c>
      <c r="AD131" s="174">
        <f t="shared" si="54"/>
        <v>54312.30838878658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5609437.7182151098</v>
      </c>
      <c r="K132" s="174">
        <f t="shared" si="55"/>
        <v>26380932.281549994</v>
      </c>
      <c r="L132" s="174">
        <f t="shared" si="55"/>
        <v>301132.58338245167</v>
      </c>
      <c r="M132" s="174">
        <f t="shared" si="55"/>
        <v>5247427.9883359019</v>
      </c>
      <c r="N132" s="174">
        <f t="shared" si="55"/>
        <v>661730.120847299</v>
      </c>
      <c r="O132" s="174">
        <f t="shared" si="55"/>
        <v>4754011.845312411</v>
      </c>
      <c r="P132" s="174">
        <f t="shared" si="55"/>
        <v>101885.60855706815</v>
      </c>
      <c r="Q132" s="174">
        <f t="shared" si="55"/>
        <v>739432.4685597897</v>
      </c>
      <c r="R132" s="174">
        <f t="shared" si="55"/>
        <v>551758.34512795729</v>
      </c>
      <c r="S132" s="174">
        <f t="shared" si="55"/>
        <v>3075784.3303493815</v>
      </c>
      <c r="T132" s="174">
        <f t="shared" si="55"/>
        <v>525064.55793852627</v>
      </c>
      <c r="U132" s="174">
        <f t="shared" si="55"/>
        <v>242343.91231757676</v>
      </c>
      <c r="V132" s="174">
        <f t="shared" si="55"/>
        <v>189273.92281696838</v>
      </c>
      <c r="W132" s="174">
        <f t="shared" si="55"/>
        <v>179228.07042369616</v>
      </c>
      <c r="X132" s="174">
        <f t="shared" si="55"/>
        <v>715284.69092016132</v>
      </c>
      <c r="Y132" s="174">
        <f t="shared" si="55"/>
        <v>0</v>
      </c>
      <c r="Z132" s="174">
        <f t="shared" si="55"/>
        <v>0</v>
      </c>
      <c r="AA132" s="174">
        <f t="shared" si="55"/>
        <v>180484.60459234766</v>
      </c>
      <c r="AB132" s="174">
        <f t="shared" si="55"/>
        <v>257907.84727485638</v>
      </c>
      <c r="AC132" s="174">
        <f t="shared" si="55"/>
        <v>1023192.7724551127</v>
      </c>
      <c r="AD132" s="174">
        <f t="shared" si="55"/>
        <v>202063.92541295072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10180000</v>
      </c>
      <c r="K133" s="175">
        <f t="shared" si="56"/>
        <v>35472210.487194926</v>
      </c>
      <c r="L133" s="175">
        <f t="shared" si="56"/>
        <v>863139.78799552319</v>
      </c>
      <c r="M133" s="175">
        <f t="shared" si="56"/>
        <v>2623947.7688073181</v>
      </c>
      <c r="N133" s="175">
        <f t="shared" si="56"/>
        <v>3350477.2222617008</v>
      </c>
      <c r="O133" s="175">
        <f t="shared" si="56"/>
        <v>-972253.4377083861</v>
      </c>
      <c r="P133" s="175">
        <f t="shared" si="56"/>
        <v>292035.89190497209</v>
      </c>
      <c r="Q133" s="175">
        <f t="shared" si="56"/>
        <v>2119443.7911061868</v>
      </c>
      <c r="R133" s="175">
        <f t="shared" si="56"/>
        <v>1581511.2920997129</v>
      </c>
      <c r="S133" s="175">
        <f t="shared" si="56"/>
        <v>8816156.0100786686</v>
      </c>
      <c r="T133" s="175">
        <f t="shared" si="56"/>
        <v>1504998.5827917978</v>
      </c>
      <c r="U133" s="175">
        <f t="shared" si="56"/>
        <v>694633.14381404966</v>
      </c>
      <c r="V133" s="175">
        <f t="shared" si="56"/>
        <v>542518.02238827199</v>
      </c>
      <c r="W133" s="175">
        <f t="shared" si="56"/>
        <v>513723.48010537733</v>
      </c>
      <c r="X133" s="175">
        <f t="shared" si="56"/>
        <v>2050228.7382603094</v>
      </c>
      <c r="Y133" s="175">
        <f t="shared" si="56"/>
        <v>0</v>
      </c>
      <c r="Z133" s="175">
        <f t="shared" si="56"/>
        <v>0</v>
      </c>
      <c r="AA133" s="175">
        <f t="shared" si="56"/>
        <v>517325.09844822384</v>
      </c>
      <c r="AB133" s="175">
        <f t="shared" si="56"/>
        <v>739244.22963049496</v>
      </c>
      <c r="AC133" s="175">
        <f t="shared" si="56"/>
        <v>2932789.2145560593</v>
      </c>
      <c r="AD133" s="175">
        <f t="shared" si="56"/>
        <v>579178.1539660549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9137939.4015990421</v>
      </c>
      <c r="L136" s="221">
        <f t="shared" si="57"/>
        <v>553549.1399456748</v>
      </c>
      <c r="M136" s="221">
        <f t="shared" si="57"/>
        <v>7746269.1885617692</v>
      </c>
      <c r="N136" s="221">
        <f t="shared" si="57"/>
        <v>1203540.9505312538</v>
      </c>
      <c r="O136" s="221">
        <f t="shared" si="57"/>
        <v>613960.51275398908</v>
      </c>
      <c r="P136" s="221">
        <f t="shared" si="57"/>
        <v>187288.57022415911</v>
      </c>
      <c r="Q136" s="221">
        <f t="shared" si="57"/>
        <v>1359242.5051504115</v>
      </c>
      <c r="R136" s="221">
        <f t="shared" si="57"/>
        <v>1014255.4285317104</v>
      </c>
      <c r="S136" s="221">
        <f t="shared" si="57"/>
        <v>5653980.5543424338</v>
      </c>
      <c r="T136" s="221">
        <f t="shared" si="57"/>
        <v>965186.26844737702</v>
      </c>
      <c r="U136" s="221">
        <f t="shared" si="57"/>
        <v>445482.39425850892</v>
      </c>
      <c r="V136" s="221">
        <f t="shared" si="57"/>
        <v>347927.86623296514</v>
      </c>
      <c r="W136" s="221">
        <f t="shared" si="57"/>
        <v>329461.33933024714</v>
      </c>
      <c r="X136" s="221">
        <f t="shared" si="57"/>
        <v>1314853.4809077608</v>
      </c>
      <c r="Y136" s="221">
        <f t="shared" si="57"/>
        <v>0</v>
      </c>
      <c r="Z136" s="221">
        <f t="shared" si="57"/>
        <v>0</v>
      </c>
      <c r="AA136" s="221">
        <f t="shared" si="57"/>
        <v>331771.13058749546</v>
      </c>
      <c r="AB136" s="221">
        <f t="shared" si="57"/>
        <v>474092.39292753569</v>
      </c>
      <c r="AC136" s="221">
        <f t="shared" si="57"/>
        <v>1880857.5041240922</v>
      </c>
      <c r="AD136" s="221">
        <f t="shared" si="57"/>
        <v>371438.75587959361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1450093.49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3833598.9292598576</v>
      </c>
      <c r="K137" s="174">
        <f t="shared" si="58"/>
        <v>8743586.7876136713</v>
      </c>
      <c r="L137" s="174">
        <f t="shared" si="58"/>
        <v>529660.43367249321</v>
      </c>
      <c r="M137" s="174">
        <f t="shared" si="58"/>
        <v>7411974.839596278</v>
      </c>
      <c r="N137" s="174">
        <f t="shared" si="58"/>
        <v>1151601.5034610112</v>
      </c>
      <c r="O137" s="174">
        <f t="shared" si="58"/>
        <v>587464.72169567156</v>
      </c>
      <c r="P137" s="174">
        <f t="shared" si="58"/>
        <v>179206.03279514576</v>
      </c>
      <c r="Q137" s="174">
        <f t="shared" si="58"/>
        <v>1300583.6750368858</v>
      </c>
      <c r="R137" s="174">
        <f t="shared" si="58"/>
        <v>970484.69840185822</v>
      </c>
      <c r="S137" s="174">
        <f t="shared" si="58"/>
        <v>5409980.0293841222</v>
      </c>
      <c r="T137" s="174">
        <f t="shared" si="58"/>
        <v>923533.1439061478</v>
      </c>
      <c r="U137" s="174">
        <f t="shared" si="58"/>
        <v>426257.36562354513</v>
      </c>
      <c r="V137" s="174">
        <f t="shared" si="58"/>
        <v>332912.85491615633</v>
      </c>
      <c r="W137" s="174">
        <f t="shared" si="58"/>
        <v>315243.26076110388</v>
      </c>
      <c r="X137" s="174">
        <f t="shared" si="58"/>
        <v>1258110.2826421862</v>
      </c>
      <c r="Y137" s="174">
        <f t="shared" si="58"/>
        <v>0</v>
      </c>
      <c r="Z137" s="174">
        <f t="shared" si="58"/>
        <v>0</v>
      </c>
      <c r="AA137" s="174">
        <f t="shared" si="58"/>
        <v>317453.37175346701</v>
      </c>
      <c r="AB137" s="174">
        <f t="shared" si="58"/>
        <v>453632.68464922975</v>
      </c>
      <c r="AC137" s="174">
        <f t="shared" si="58"/>
        <v>1799688.1025021526</v>
      </c>
      <c r="AD137" s="174">
        <f t="shared" si="58"/>
        <v>355409.1196696008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7076873.2923290851</v>
      </c>
      <c r="L138" s="174">
        <f t="shared" si="60"/>
        <v>83901.337363594648</v>
      </c>
      <c r="M138" s="174">
        <f t="shared" si="60"/>
        <v>573500.49435389251</v>
      </c>
      <c r="N138" s="174">
        <f t="shared" si="60"/>
        <v>5346869.8188618151</v>
      </c>
      <c r="O138" s="174">
        <f t="shared" si="60"/>
        <v>-147120.91470762348</v>
      </c>
      <c r="P138" s="174">
        <f t="shared" si="60"/>
        <v>28387.292799812869</v>
      </c>
      <c r="Q138" s="174">
        <f t="shared" si="60"/>
        <v>206020.12676734407</v>
      </c>
      <c r="R138" s="174">
        <f t="shared" si="60"/>
        <v>153730.50148799387</v>
      </c>
      <c r="S138" s="174">
        <f t="shared" si="60"/>
        <v>856972.75219982036</v>
      </c>
      <c r="T138" s="174">
        <f t="shared" si="60"/>
        <v>146293.09827066085</v>
      </c>
      <c r="U138" s="174">
        <f t="shared" si="60"/>
        <v>67521.681370317296</v>
      </c>
      <c r="V138" s="174">
        <f t="shared" si="60"/>
        <v>52735.360199227296</v>
      </c>
      <c r="W138" s="174">
        <f t="shared" si="60"/>
        <v>49936.392245359828</v>
      </c>
      <c r="X138" s="174">
        <f t="shared" si="60"/>
        <v>199292.0908452055</v>
      </c>
      <c r="Y138" s="174">
        <f t="shared" si="60"/>
        <v>0</v>
      </c>
      <c r="Z138" s="174">
        <f t="shared" si="60"/>
        <v>0</v>
      </c>
      <c r="AA138" s="174">
        <f t="shared" si="60"/>
        <v>50286.486864841834</v>
      </c>
      <c r="AB138" s="174">
        <f t="shared" si="60"/>
        <v>71858.093401483289</v>
      </c>
      <c r="AC138" s="174">
        <f t="shared" si="60"/>
        <v>285081.2124861239</v>
      </c>
      <c r="AD138" s="174">
        <f t="shared" si="60"/>
        <v>56298.901250259565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5609437.7182151098</v>
      </c>
      <c r="K139" s="174">
        <f t="shared" si="62"/>
        <v>26400426.75533212</v>
      </c>
      <c r="L139" s="174">
        <f t="shared" si="62"/>
        <v>312147.17396516399</v>
      </c>
      <c r="M139" s="174">
        <f t="shared" si="62"/>
        <v>5246266.9226028761</v>
      </c>
      <c r="N139" s="174">
        <f t="shared" si="62"/>
        <v>669977.05872300558</v>
      </c>
      <c r="O139" s="174">
        <f t="shared" si="62"/>
        <v>4734697.7712752335</v>
      </c>
      <c r="P139" s="174">
        <f t="shared" si="62"/>
        <v>105612.30014228699</v>
      </c>
      <c r="Q139" s="174">
        <f t="shared" si="62"/>
        <v>766478.84731185739</v>
      </c>
      <c r="R139" s="174">
        <f t="shared" si="62"/>
        <v>571940.12753062998</v>
      </c>
      <c r="S139" s="174">
        <f t="shared" si="62"/>
        <v>3188287.9483205169</v>
      </c>
      <c r="T139" s="174">
        <f t="shared" si="62"/>
        <v>544269.95600679365</v>
      </c>
      <c r="U139" s="174">
        <f t="shared" si="62"/>
        <v>251208.17716865297</v>
      </c>
      <c r="V139" s="174">
        <f t="shared" si="62"/>
        <v>196197.03536890715</v>
      </c>
      <c r="W139" s="174">
        <f t="shared" si="62"/>
        <v>185783.73369491156</v>
      </c>
      <c r="X139" s="174">
        <f t="shared" si="62"/>
        <v>741447.81127091183</v>
      </c>
      <c r="Y139" s="174">
        <f t="shared" si="62"/>
        <v>0</v>
      </c>
      <c r="Z139" s="174">
        <f t="shared" si="62"/>
        <v>0</v>
      </c>
      <c r="AA139" s="174">
        <f t="shared" si="62"/>
        <v>187086.22838123745</v>
      </c>
      <c r="AB139" s="174">
        <f t="shared" si="62"/>
        <v>267341.39748683514</v>
      </c>
      <c r="AC139" s="174">
        <f t="shared" si="62"/>
        <v>1060618.3122263101</v>
      </c>
      <c r="AD139" s="174">
        <f t="shared" si="62"/>
        <v>209454.86061152632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10180000</v>
      </c>
      <c r="K140" s="175">
        <f t="shared" si="64"/>
        <v>35379826.636373274</v>
      </c>
      <c r="L140" s="175">
        <f t="shared" si="64"/>
        <v>810941.9033730732</v>
      </c>
      <c r="M140" s="175">
        <f t="shared" si="64"/>
        <v>2629450.0318934005</v>
      </c>
      <c r="N140" s="175">
        <f t="shared" si="64"/>
        <v>3311395.178449715</v>
      </c>
      <c r="O140" s="175">
        <f t="shared" si="64"/>
        <v>-880724.49701726937</v>
      </c>
      <c r="P140" s="175">
        <f t="shared" si="64"/>
        <v>274375.18850179511</v>
      </c>
      <c r="Q140" s="175">
        <f t="shared" si="64"/>
        <v>1991271.6409972839</v>
      </c>
      <c r="R140" s="175">
        <f t="shared" si="64"/>
        <v>1485870.3019585533</v>
      </c>
      <c r="S140" s="175">
        <f t="shared" si="64"/>
        <v>8283004.0216895156</v>
      </c>
      <c r="T140" s="175">
        <f t="shared" si="64"/>
        <v>1413984.6549505703</v>
      </c>
      <c r="U140" s="175">
        <f t="shared" si="64"/>
        <v>652625.60204617609</v>
      </c>
      <c r="V140" s="175">
        <f t="shared" si="64"/>
        <v>509709.5555187437</v>
      </c>
      <c r="W140" s="175">
        <f t="shared" si="64"/>
        <v>482656.34669856582</v>
      </c>
      <c r="X140" s="175">
        <f t="shared" si="64"/>
        <v>1926242.3288539366</v>
      </c>
      <c r="Y140" s="175">
        <f t="shared" si="64"/>
        <v>0</v>
      </c>
      <c r="Z140" s="175">
        <f t="shared" si="64"/>
        <v>0</v>
      </c>
      <c r="AA140" s="175">
        <f t="shared" si="64"/>
        <v>486040.15923367563</v>
      </c>
      <c r="AB140" s="175">
        <f t="shared" si="64"/>
        <v>694538.85798301781</v>
      </c>
      <c r="AC140" s="175">
        <f t="shared" si="64"/>
        <v>2755430.465518578</v>
      </c>
      <c r="AD140" s="175">
        <f t="shared" si="64"/>
        <v>544152.68662342266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West Midlands - April 21 Pricing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9103368.6923444569</v>
      </c>
      <c r="L21" s="156">
        <f>Expenditure!L129</f>
        <v>534016.3116760375</v>
      </c>
      <c r="M21" s="156">
        <f>Expenditure!M129</f>
        <v>7748328.1754485406</v>
      </c>
      <c r="N21" s="156">
        <f>Expenditure!N129</f>
        <v>1188916.1653368431</v>
      </c>
      <c r="O21" s="156">
        <f>Expenditure!O129</f>
        <v>648211.30841654877</v>
      </c>
      <c r="P21" s="156">
        <f>Expenditure!P129</f>
        <v>180679.80649378203</v>
      </c>
      <c r="Q21" s="156">
        <f>Expenditure!Q129</f>
        <v>1311279.5538711445</v>
      </c>
      <c r="R21" s="156">
        <f>Expenditure!R129</f>
        <v>978465.87404156779</v>
      </c>
      <c r="S21" s="156">
        <f>Expenditure!S129</f>
        <v>5454471.2005411116</v>
      </c>
      <c r="T21" s="156">
        <f>Expenditure!T129</f>
        <v>931128.19434099342</v>
      </c>
      <c r="U21" s="156">
        <f>Expenditure!U129</f>
        <v>429762.86644016148</v>
      </c>
      <c r="V21" s="156">
        <f>Expenditure!V129</f>
        <v>335650.69918323075</v>
      </c>
      <c r="W21" s="156">
        <f>Expenditure!W129</f>
        <v>317835.79193394189</v>
      </c>
      <c r="X21" s="156">
        <f>Expenditure!X129</f>
        <v>1268456.8642590083</v>
      </c>
      <c r="Y21" s="156">
        <f>Expenditure!Y129</f>
        <v>0</v>
      </c>
      <c r="Z21" s="156">
        <f>Expenditure!Z129</f>
        <v>0</v>
      </c>
      <c r="AA21" s="156">
        <f>Expenditure!AA129</f>
        <v>320064.07867296273</v>
      </c>
      <c r="AB21" s="156">
        <f>Expenditure!AB129</f>
        <v>457363.31753613724</v>
      </c>
      <c r="AC21" s="156">
        <f>Expenditure!AC129</f>
        <v>1814488.5695949553</v>
      </c>
      <c r="AD21" s="156">
        <f>Expenditure!AD129</f>
        <v>358331.97111971508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1450093.49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3833598.9292598576</v>
      </c>
      <c r="K22" s="152">
        <f>Expenditure!K130</f>
        <v>8710507.9956243169</v>
      </c>
      <c r="L22" s="152">
        <f>Expenditure!L130</f>
        <v>510970.55495068419</v>
      </c>
      <c r="M22" s="152">
        <f>Expenditure!M130</f>
        <v>7413944.9698135881</v>
      </c>
      <c r="N22" s="152">
        <f>Expenditure!N130</f>
        <v>1137607.8586164021</v>
      </c>
      <c r="O22" s="152">
        <f>Expenditure!O130</f>
        <v>620237.40613347897</v>
      </c>
      <c r="P22" s="152">
        <f>Expenditure!P130</f>
        <v>172882.47376330607</v>
      </c>
      <c r="Q22" s="152">
        <f>Expenditure!Q130</f>
        <v>1254690.5903194526</v>
      </c>
      <c r="R22" s="152">
        <f>Expenditure!R130</f>
        <v>936239.66108854127</v>
      </c>
      <c r="S22" s="152">
        <f>Expenditure!S130</f>
        <v>5219080.607398754</v>
      </c>
      <c r="T22" s="152">
        <f>Expenditure!T130</f>
        <v>890944.86402370175</v>
      </c>
      <c r="U22" s="152">
        <f>Expenditure!U130</f>
        <v>411216.22235266987</v>
      </c>
      <c r="V22" s="152">
        <f>Expenditure!V130</f>
        <v>321165.51551197964</v>
      </c>
      <c r="W22" s="152">
        <f>Expenditure!W130</f>
        <v>304119.42001913936</v>
      </c>
      <c r="X22" s="152">
        <f>Expenditure!X130</f>
        <v>1213715.9365548156</v>
      </c>
      <c r="Y22" s="152">
        <f>Expenditure!Y130</f>
        <v>0</v>
      </c>
      <c r="Z22" s="152">
        <f>Expenditure!Z130</f>
        <v>0</v>
      </c>
      <c r="AA22" s="152">
        <f>Expenditure!AA130</f>
        <v>306251.54386392079</v>
      </c>
      <c r="AB22" s="152">
        <f>Expenditure!AB130</f>
        <v>437625.56136543694</v>
      </c>
      <c r="AC22" s="152">
        <f>Expenditure!AC130</f>
        <v>1736183.3544891148</v>
      </c>
      <c r="AD22" s="152">
        <f>Expenditure!AD130</f>
        <v>342867.96514689561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7071633.4165335018</v>
      </c>
      <c r="L23" s="152">
        <f>Expenditure!L131</f>
        <v>80940.750315303259</v>
      </c>
      <c r="M23" s="152">
        <f>Expenditure!M131</f>
        <v>573812.57460286759</v>
      </c>
      <c r="N23" s="152">
        <f>Expenditure!N131</f>
        <v>5344653.1429645559</v>
      </c>
      <c r="O23" s="152">
        <f>Expenditure!O131</f>
        <v>-141929.52815405032</v>
      </c>
      <c r="P23" s="152">
        <f>Expenditure!P131</f>
        <v>27385.603744071454</v>
      </c>
      <c r="Q23" s="152">
        <f>Expenditure!Q131</f>
        <v>198750.39140720898</v>
      </c>
      <c r="R23" s="152">
        <f>Expenditure!R131</f>
        <v>148305.88555296612</v>
      </c>
      <c r="S23" s="152">
        <f>Expenditure!S131</f>
        <v>826733.15756849211</v>
      </c>
      <c r="T23" s="152">
        <f>Expenditure!T131</f>
        <v>141130.92248653006</v>
      </c>
      <c r="U23" s="152">
        <f>Expenditure!U131</f>
        <v>65139.07554274251</v>
      </c>
      <c r="V23" s="152">
        <f>Expenditure!V131</f>
        <v>50874.512335548803</v>
      </c>
      <c r="W23" s="152">
        <f>Expenditure!W131</f>
        <v>48174.310248033289</v>
      </c>
      <c r="X23" s="152">
        <f>Expenditure!X131</f>
        <v>192259.76452570583</v>
      </c>
      <c r="Y23" s="152">
        <f>Expenditure!Y131</f>
        <v>0</v>
      </c>
      <c r="Z23" s="152">
        <f>Expenditure!Z131</f>
        <v>0</v>
      </c>
      <c r="AA23" s="152">
        <f>Expenditure!AA131</f>
        <v>48512.051243262285</v>
      </c>
      <c r="AB23" s="152">
        <f>Expenditure!AB131</f>
        <v>69322.470641176085</v>
      </c>
      <c r="AC23" s="152">
        <f>Expenditure!AC131</f>
        <v>275021.68576201424</v>
      </c>
      <c r="AD23" s="152">
        <f>Expenditure!AD131</f>
        <v>54312.30838878658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5609437.7182151098</v>
      </c>
      <c r="K24" s="152">
        <f>Expenditure!K132</f>
        <v>26380932.281549994</v>
      </c>
      <c r="L24" s="152">
        <f>Expenditure!L132</f>
        <v>301132.58338245167</v>
      </c>
      <c r="M24" s="152">
        <f>Expenditure!M132</f>
        <v>5247427.9883359019</v>
      </c>
      <c r="N24" s="152">
        <f>Expenditure!N132</f>
        <v>661730.120847299</v>
      </c>
      <c r="O24" s="152">
        <f>Expenditure!O132</f>
        <v>4754011.845312411</v>
      </c>
      <c r="P24" s="152">
        <f>Expenditure!P132</f>
        <v>101885.60855706815</v>
      </c>
      <c r="Q24" s="152">
        <f>Expenditure!Q132</f>
        <v>739432.4685597897</v>
      </c>
      <c r="R24" s="152">
        <f>Expenditure!R132</f>
        <v>551758.34512795729</v>
      </c>
      <c r="S24" s="152">
        <f>Expenditure!S132</f>
        <v>3075784.3303493815</v>
      </c>
      <c r="T24" s="152">
        <f>Expenditure!T132</f>
        <v>525064.55793852627</v>
      </c>
      <c r="U24" s="152">
        <f>Expenditure!U132</f>
        <v>242343.91231757676</v>
      </c>
      <c r="V24" s="152">
        <f>Expenditure!V132</f>
        <v>189273.92281696838</v>
      </c>
      <c r="W24" s="152">
        <f>Expenditure!W132</f>
        <v>179228.07042369616</v>
      </c>
      <c r="X24" s="152">
        <f>Expenditure!X132</f>
        <v>715284.69092016132</v>
      </c>
      <c r="Y24" s="152">
        <f>Expenditure!Y132</f>
        <v>0</v>
      </c>
      <c r="Z24" s="152">
        <f>Expenditure!Z132</f>
        <v>0</v>
      </c>
      <c r="AA24" s="152">
        <f>Expenditure!AA132</f>
        <v>180484.60459234766</v>
      </c>
      <c r="AB24" s="152">
        <f>Expenditure!AB132</f>
        <v>257907.84727485638</v>
      </c>
      <c r="AC24" s="152">
        <f>Expenditure!AC132</f>
        <v>1023192.7724551127</v>
      </c>
      <c r="AD24" s="152">
        <f>Expenditure!AD132</f>
        <v>202063.92541295072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10180000</v>
      </c>
      <c r="K25" s="162">
        <f>Expenditure!K133</f>
        <v>35472210.487194926</v>
      </c>
      <c r="L25" s="162">
        <f>Expenditure!L133</f>
        <v>863139.78799552319</v>
      </c>
      <c r="M25" s="162">
        <f>Expenditure!M133</f>
        <v>2623947.7688073181</v>
      </c>
      <c r="N25" s="162">
        <f>Expenditure!N133</f>
        <v>3350477.2222617008</v>
      </c>
      <c r="O25" s="162">
        <f>Expenditure!O133</f>
        <v>-972253.4377083861</v>
      </c>
      <c r="P25" s="162">
        <f>Expenditure!P133</f>
        <v>292035.89190497209</v>
      </c>
      <c r="Q25" s="162">
        <f>Expenditure!Q133</f>
        <v>2119443.7911061868</v>
      </c>
      <c r="R25" s="162">
        <f>Expenditure!R133</f>
        <v>1581511.2920997129</v>
      </c>
      <c r="S25" s="162">
        <f>Expenditure!S133</f>
        <v>8816156.0100786686</v>
      </c>
      <c r="T25" s="162">
        <f>Expenditure!T133</f>
        <v>1504998.5827917978</v>
      </c>
      <c r="U25" s="162">
        <f>Expenditure!U133</f>
        <v>694633.14381404966</v>
      </c>
      <c r="V25" s="162">
        <f>Expenditure!V133</f>
        <v>542518.02238827199</v>
      </c>
      <c r="W25" s="162">
        <f>Expenditure!W133</f>
        <v>513723.48010537733</v>
      </c>
      <c r="X25" s="162">
        <f>Expenditure!X133</f>
        <v>2050228.7382603094</v>
      </c>
      <c r="Y25" s="162">
        <f>Expenditure!Y133</f>
        <v>0</v>
      </c>
      <c r="Z25" s="162">
        <f>Expenditure!Z133</f>
        <v>0</v>
      </c>
      <c r="AA25" s="162">
        <f>Expenditure!AA133</f>
        <v>517325.09844822384</v>
      </c>
      <c r="AB25" s="162">
        <f>Expenditure!AB133</f>
        <v>739244.22963049496</v>
      </c>
      <c r="AC25" s="162">
        <f>Expenditure!AC133</f>
        <v>2932789.2145560593</v>
      </c>
      <c r="AD25" s="162">
        <f>Expenditure!AD133</f>
        <v>579178.1539660549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9137939.4015990421</v>
      </c>
      <c r="L28" s="156">
        <f>Expenditure!L136</f>
        <v>553549.1399456748</v>
      </c>
      <c r="M28" s="156">
        <f>Expenditure!M136</f>
        <v>7746269.1885617692</v>
      </c>
      <c r="N28" s="156">
        <f>Expenditure!N136</f>
        <v>1203540.9505312538</v>
      </c>
      <c r="O28" s="156">
        <f>Expenditure!O136</f>
        <v>613960.51275398908</v>
      </c>
      <c r="P28" s="156">
        <f>Expenditure!P136</f>
        <v>187288.57022415911</v>
      </c>
      <c r="Q28" s="156">
        <f>Expenditure!Q136</f>
        <v>1359242.5051504115</v>
      </c>
      <c r="R28" s="156">
        <f>Expenditure!R136</f>
        <v>1014255.4285317104</v>
      </c>
      <c r="S28" s="156">
        <f>Expenditure!S136</f>
        <v>5653980.5543424338</v>
      </c>
      <c r="T28" s="156">
        <f>Expenditure!T136</f>
        <v>965186.26844737702</v>
      </c>
      <c r="U28" s="156">
        <f>Expenditure!U136</f>
        <v>445482.39425850892</v>
      </c>
      <c r="V28" s="156">
        <f>Expenditure!V136</f>
        <v>347927.86623296514</v>
      </c>
      <c r="W28" s="156">
        <f>Expenditure!W136</f>
        <v>329461.33933024714</v>
      </c>
      <c r="X28" s="156">
        <f>Expenditure!X136</f>
        <v>1314853.4809077608</v>
      </c>
      <c r="Y28" s="156">
        <f>Expenditure!Y136</f>
        <v>0</v>
      </c>
      <c r="Z28" s="156">
        <f>Expenditure!Z136</f>
        <v>0</v>
      </c>
      <c r="AA28" s="156">
        <f>Expenditure!AA136</f>
        <v>331771.13058749546</v>
      </c>
      <c r="AB28" s="156">
        <f>Expenditure!AB136</f>
        <v>474092.39292753569</v>
      </c>
      <c r="AC28" s="156">
        <f>Expenditure!AC136</f>
        <v>1880857.5041240922</v>
      </c>
      <c r="AD28" s="156">
        <f>Expenditure!AD136</f>
        <v>371438.75587959361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1450093.49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3833598.9292598576</v>
      </c>
      <c r="K29" s="152">
        <f>Expenditure!K137</f>
        <v>8743586.7876136713</v>
      </c>
      <c r="L29" s="152">
        <f>Expenditure!L137</f>
        <v>529660.43367249321</v>
      </c>
      <c r="M29" s="152">
        <f>Expenditure!M137</f>
        <v>7411974.839596278</v>
      </c>
      <c r="N29" s="152">
        <f>Expenditure!N137</f>
        <v>1151601.5034610112</v>
      </c>
      <c r="O29" s="152">
        <f>Expenditure!O137</f>
        <v>587464.72169567156</v>
      </c>
      <c r="P29" s="152">
        <f>Expenditure!P137</f>
        <v>179206.03279514576</v>
      </c>
      <c r="Q29" s="152">
        <f>Expenditure!Q137</f>
        <v>1300583.6750368858</v>
      </c>
      <c r="R29" s="152">
        <f>Expenditure!R137</f>
        <v>970484.69840185822</v>
      </c>
      <c r="S29" s="152">
        <f>Expenditure!S137</f>
        <v>5409980.0293841222</v>
      </c>
      <c r="T29" s="152">
        <f>Expenditure!T137</f>
        <v>923533.1439061478</v>
      </c>
      <c r="U29" s="152">
        <f>Expenditure!U137</f>
        <v>426257.36562354513</v>
      </c>
      <c r="V29" s="152">
        <f>Expenditure!V137</f>
        <v>332912.85491615633</v>
      </c>
      <c r="W29" s="152">
        <f>Expenditure!W137</f>
        <v>315243.26076110388</v>
      </c>
      <c r="X29" s="152">
        <f>Expenditure!X137</f>
        <v>1258110.2826421862</v>
      </c>
      <c r="Y29" s="152">
        <f>Expenditure!Y137</f>
        <v>0</v>
      </c>
      <c r="Z29" s="152">
        <f>Expenditure!Z137</f>
        <v>0</v>
      </c>
      <c r="AA29" s="152">
        <f>Expenditure!AA137</f>
        <v>317453.37175346701</v>
      </c>
      <c r="AB29" s="152">
        <f>Expenditure!AB137</f>
        <v>453632.68464922975</v>
      </c>
      <c r="AC29" s="152">
        <f>Expenditure!AC137</f>
        <v>1799688.1025021526</v>
      </c>
      <c r="AD29" s="152">
        <f>Expenditure!AD137</f>
        <v>355409.1196696008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7076873.2923290851</v>
      </c>
      <c r="L30" s="152">
        <f>Expenditure!L138</f>
        <v>83901.337363594648</v>
      </c>
      <c r="M30" s="152">
        <f>Expenditure!M138</f>
        <v>573500.49435389251</v>
      </c>
      <c r="N30" s="152">
        <f>Expenditure!N138</f>
        <v>5346869.8188618151</v>
      </c>
      <c r="O30" s="152">
        <f>Expenditure!O138</f>
        <v>-147120.91470762348</v>
      </c>
      <c r="P30" s="152">
        <f>Expenditure!P138</f>
        <v>28387.292799812869</v>
      </c>
      <c r="Q30" s="152">
        <f>Expenditure!Q138</f>
        <v>206020.12676734407</v>
      </c>
      <c r="R30" s="152">
        <f>Expenditure!R138</f>
        <v>153730.50148799387</v>
      </c>
      <c r="S30" s="152">
        <f>Expenditure!S138</f>
        <v>856972.75219982036</v>
      </c>
      <c r="T30" s="152">
        <f>Expenditure!T138</f>
        <v>146293.09827066085</v>
      </c>
      <c r="U30" s="152">
        <f>Expenditure!U138</f>
        <v>67521.681370317296</v>
      </c>
      <c r="V30" s="152">
        <f>Expenditure!V138</f>
        <v>52735.360199227296</v>
      </c>
      <c r="W30" s="152">
        <f>Expenditure!W138</f>
        <v>49936.392245359828</v>
      </c>
      <c r="X30" s="152">
        <f>Expenditure!X138</f>
        <v>199292.0908452055</v>
      </c>
      <c r="Y30" s="152">
        <f>Expenditure!Y138</f>
        <v>0</v>
      </c>
      <c r="Z30" s="152">
        <f>Expenditure!Z138</f>
        <v>0</v>
      </c>
      <c r="AA30" s="152">
        <f>Expenditure!AA138</f>
        <v>50286.486864841834</v>
      </c>
      <c r="AB30" s="152">
        <f>Expenditure!AB138</f>
        <v>71858.093401483289</v>
      </c>
      <c r="AC30" s="152">
        <f>Expenditure!AC138</f>
        <v>285081.2124861239</v>
      </c>
      <c r="AD30" s="152">
        <f>Expenditure!AD138</f>
        <v>56298.901250259565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5609437.7182151098</v>
      </c>
      <c r="K31" s="152">
        <f>Expenditure!K139</f>
        <v>26400426.75533212</v>
      </c>
      <c r="L31" s="152">
        <f>Expenditure!L139</f>
        <v>312147.17396516399</v>
      </c>
      <c r="M31" s="152">
        <f>Expenditure!M139</f>
        <v>5246266.9226028761</v>
      </c>
      <c r="N31" s="152">
        <f>Expenditure!N139</f>
        <v>669977.05872300558</v>
      </c>
      <c r="O31" s="152">
        <f>Expenditure!O139</f>
        <v>4734697.7712752335</v>
      </c>
      <c r="P31" s="152">
        <f>Expenditure!P139</f>
        <v>105612.30014228699</v>
      </c>
      <c r="Q31" s="152">
        <f>Expenditure!Q139</f>
        <v>766478.84731185739</v>
      </c>
      <c r="R31" s="152">
        <f>Expenditure!R139</f>
        <v>571940.12753062998</v>
      </c>
      <c r="S31" s="152">
        <f>Expenditure!S139</f>
        <v>3188287.9483205169</v>
      </c>
      <c r="T31" s="152">
        <f>Expenditure!T139</f>
        <v>544269.95600679365</v>
      </c>
      <c r="U31" s="152">
        <f>Expenditure!U139</f>
        <v>251208.17716865297</v>
      </c>
      <c r="V31" s="152">
        <f>Expenditure!V139</f>
        <v>196197.03536890715</v>
      </c>
      <c r="W31" s="152">
        <f>Expenditure!W139</f>
        <v>185783.73369491156</v>
      </c>
      <c r="X31" s="152">
        <f>Expenditure!X139</f>
        <v>741447.81127091183</v>
      </c>
      <c r="Y31" s="152">
        <f>Expenditure!Y139</f>
        <v>0</v>
      </c>
      <c r="Z31" s="152">
        <f>Expenditure!Z139</f>
        <v>0</v>
      </c>
      <c r="AA31" s="152">
        <f>Expenditure!AA139</f>
        <v>187086.22838123745</v>
      </c>
      <c r="AB31" s="152">
        <f>Expenditure!AB139</f>
        <v>267341.39748683514</v>
      </c>
      <c r="AC31" s="152">
        <f>Expenditure!AC139</f>
        <v>1060618.3122263101</v>
      </c>
      <c r="AD31" s="152">
        <f>Expenditure!AD139</f>
        <v>209454.86061152632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10180000</v>
      </c>
      <c r="K32" s="162">
        <f>Expenditure!K140</f>
        <v>35379826.636373274</v>
      </c>
      <c r="L32" s="162">
        <f>Expenditure!L140</f>
        <v>810941.9033730732</v>
      </c>
      <c r="M32" s="162">
        <f>Expenditure!M140</f>
        <v>2629450.0318934005</v>
      </c>
      <c r="N32" s="162">
        <f>Expenditure!N140</f>
        <v>3311395.178449715</v>
      </c>
      <c r="O32" s="162">
        <f>Expenditure!O140</f>
        <v>-880724.49701726937</v>
      </c>
      <c r="P32" s="162">
        <f>Expenditure!P140</f>
        <v>274375.18850179511</v>
      </c>
      <c r="Q32" s="162">
        <f>Expenditure!Q140</f>
        <v>1991271.6409972839</v>
      </c>
      <c r="R32" s="162">
        <f>Expenditure!R140</f>
        <v>1485870.3019585533</v>
      </c>
      <c r="S32" s="162">
        <f>Expenditure!S140</f>
        <v>8283004.0216895156</v>
      </c>
      <c r="T32" s="162">
        <f>Expenditure!T140</f>
        <v>1413984.6549505703</v>
      </c>
      <c r="U32" s="162">
        <f>Expenditure!U140</f>
        <v>652625.60204617609</v>
      </c>
      <c r="V32" s="162">
        <f>Expenditure!V140</f>
        <v>509709.5555187437</v>
      </c>
      <c r="W32" s="162">
        <f>Expenditure!W140</f>
        <v>482656.34669856582</v>
      </c>
      <c r="X32" s="162">
        <f>Expenditure!X140</f>
        <v>1926242.3288539366</v>
      </c>
      <c r="Y32" s="162">
        <f>Expenditure!Y140</f>
        <v>0</v>
      </c>
      <c r="Z32" s="162">
        <f>Expenditure!Z140</f>
        <v>0</v>
      </c>
      <c r="AA32" s="162">
        <f>Expenditure!AA140</f>
        <v>486040.15923367563</v>
      </c>
      <c r="AB32" s="162">
        <f>Expenditure!AB140</f>
        <v>694538.85798301781</v>
      </c>
      <c r="AC32" s="162">
        <f>Expenditure!AC140</f>
        <v>2755430.465518578</v>
      </c>
      <c r="AD32" s="162">
        <f>Expenditure!AD140</f>
        <v>544152.68662342266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15906618.879233668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13832646.380428622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5498780.7296319315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12174362.749891534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15340742.709529389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62753151.44871515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16150593.184686285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14066091.845529806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5535759.8684882177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12311940.219480995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14688766.330529844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62753151.448715143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762</v>
      </c>
      <c r="F62" s="73"/>
      <c r="G62" s="115" t="str">
        <f>Expenditure!G$19</f>
        <v>£ per year</v>
      </c>
      <c r="H62" s="130">
        <f>ABS(H49 - H59)</f>
        <v>7.4505805969238281E-9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IF(H62 = 0, 0, 1)</f>
        <v>1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0.25347920402425222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0.22042950929298452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8.7625571030098715E-2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0.19400400567676671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0.24446170997589772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0.25736704550822942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0.22414956891886592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8.8214850420895649E-2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0.19619636520634184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0.23407216994566724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1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schemas.microsoft.com/office/infopath/2007/PartnerControls"/>
    <ds:schemaRef ds:uri="df11e38d-df47-44a9-bb81-9cb5331e96c9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DF3005-67D2-4820-BFC8-CB981A47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2019-12-10T08:07:02Z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