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8C1" lockStructure="1"/>
  <bookViews>
    <workbookView xWindow="0" yWindow="60" windowWidth="17400" windowHeight="11760" tabRatio="729"/>
  </bookViews>
  <sheets>
    <sheet name="Battery Calculator" sheetId="13" r:id="rId1"/>
    <sheet name="Kt_Data_Tables" sheetId="14" state="hidden" r:id="rId2"/>
    <sheet name="Data_Enersys_VRLA" sheetId="15" state="hidden" r:id="rId3"/>
    <sheet name="Data_GNB_VRLA" sheetId="22" state="hidden" r:id="rId4"/>
    <sheet name="Calculations" sheetId="21" state="hidden" r:id="rId5"/>
  </sheets>
  <calcPr calcId="145621"/>
</workbook>
</file>

<file path=xl/calcChain.xml><?xml version="1.0" encoding="utf-8"?>
<calcChain xmlns="http://schemas.openxmlformats.org/spreadsheetml/2006/main">
  <c r="C58" i="22" l="1"/>
  <c r="C52" i="22"/>
  <c r="C42" i="22"/>
  <c r="C36" i="22"/>
  <c r="C30" i="22"/>
  <c r="C20" i="22"/>
  <c r="C14" i="22"/>
  <c r="C8" i="22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65" i="22"/>
  <c r="C64" i="22"/>
  <c r="C63" i="22"/>
  <c r="C62" i="22"/>
  <c r="C61" i="22"/>
  <c r="C60" i="22"/>
  <c r="C59" i="22"/>
  <c r="C57" i="22"/>
  <c r="C56" i="22"/>
  <c r="C55" i="22"/>
  <c r="C54" i="22"/>
  <c r="C53" i="22"/>
  <c r="C43" i="22"/>
  <c r="C41" i="22"/>
  <c r="C40" i="22"/>
  <c r="C39" i="22"/>
  <c r="C38" i="22"/>
  <c r="C37" i="22"/>
  <c r="C35" i="22"/>
  <c r="C34" i="22"/>
  <c r="C33" i="22"/>
  <c r="C32" i="22"/>
  <c r="C31" i="22"/>
  <c r="C21" i="22"/>
  <c r="C19" i="22"/>
  <c r="C18" i="22"/>
  <c r="C17" i="22"/>
  <c r="C16" i="22"/>
  <c r="C15" i="22"/>
  <c r="C13" i="22"/>
  <c r="C12" i="22"/>
  <c r="C11" i="22"/>
  <c r="C10" i="22"/>
  <c r="C9" i="22"/>
  <c r="C25" i="13"/>
  <c r="A15" i="13" l="1"/>
  <c r="B4" i="13" l="1"/>
  <c r="B28" i="13" s="1"/>
  <c r="S6" i="21" l="1"/>
  <c r="S5" i="21"/>
  <c r="S4" i="21"/>
  <c r="R6" i="21"/>
  <c r="R5" i="21"/>
  <c r="R4" i="21"/>
  <c r="Q6" i="21"/>
  <c r="Q5" i="21"/>
  <c r="Q4" i="21"/>
  <c r="P6" i="21"/>
  <c r="P5" i="21"/>
  <c r="P4" i="21"/>
  <c r="R7" i="21" l="1"/>
  <c r="Q7" i="21"/>
  <c r="S7" i="21"/>
  <c r="P7" i="21"/>
  <c r="K54" i="21" l="1"/>
  <c r="L54" i="21" s="1"/>
  <c r="M54" i="21" s="1"/>
  <c r="K53" i="21"/>
  <c r="K52" i="21"/>
  <c r="K51" i="21"/>
  <c r="K50" i="21"/>
  <c r="K44" i="21"/>
  <c r="L44" i="21" s="1"/>
  <c r="M44" i="21" s="1"/>
  <c r="K43" i="21"/>
  <c r="K42" i="21"/>
  <c r="K41" i="21"/>
  <c r="K35" i="21"/>
  <c r="L35" i="21" s="1"/>
  <c r="M35" i="21" s="1"/>
  <c r="K34" i="21"/>
  <c r="L34" i="21" s="1"/>
  <c r="M34" i="21" s="1"/>
  <c r="K33" i="21"/>
  <c r="K27" i="21"/>
  <c r="L26" i="21" s="1"/>
  <c r="M26" i="21" s="1"/>
  <c r="K26" i="21"/>
  <c r="K20" i="21"/>
  <c r="F5" i="21"/>
  <c r="K24" i="21" s="1"/>
  <c r="F6" i="21"/>
  <c r="E4" i="21"/>
  <c r="I23" i="21" s="1"/>
  <c r="J23" i="21" s="1"/>
  <c r="L53" i="21"/>
  <c r="M53" i="21" s="1"/>
  <c r="F4" i="21"/>
  <c r="K30" i="21" s="1"/>
  <c r="L52" i="21" l="1"/>
  <c r="M52" i="21" s="1"/>
  <c r="L50" i="21"/>
  <c r="M50" i="21" s="1"/>
  <c r="K40" i="21"/>
  <c r="L40" i="21" s="1"/>
  <c r="K19" i="21"/>
  <c r="L19" i="21" s="1"/>
  <c r="K25" i="21"/>
  <c r="L25" i="21" s="1"/>
  <c r="K32" i="21"/>
  <c r="L32" i="21" s="1"/>
  <c r="K8" i="21"/>
  <c r="I30" i="21"/>
  <c r="J30" i="21" s="1"/>
  <c r="K12" i="21"/>
  <c r="I38" i="21"/>
  <c r="J38" i="21" s="1"/>
  <c r="I5" i="21"/>
  <c r="J5" i="21" s="1"/>
  <c r="K38" i="21"/>
  <c r="K48" i="21"/>
  <c r="E6" i="21"/>
  <c r="K14" i="21"/>
  <c r="L14" i="21" s="1"/>
  <c r="I17" i="21"/>
  <c r="J17" i="21" s="1"/>
  <c r="I47" i="21"/>
  <c r="J47" i="21" s="1"/>
  <c r="I8" i="21"/>
  <c r="J8" i="21" s="1"/>
  <c r="K17" i="21"/>
  <c r="K23" i="21"/>
  <c r="L24" i="21"/>
  <c r="K39" i="21"/>
  <c r="K49" i="21"/>
  <c r="L49" i="21" s="1"/>
  <c r="K31" i="21"/>
  <c r="K47" i="21"/>
  <c r="E5" i="21"/>
  <c r="K5" i="21"/>
  <c r="L5" i="21" s="1"/>
  <c r="M5" i="21" s="1"/>
  <c r="I12" i="21"/>
  <c r="J12" i="21" s="1"/>
  <c r="K18" i="21"/>
  <c r="L51" i="21"/>
  <c r="M51" i="21" s="1"/>
  <c r="L41" i="21"/>
  <c r="M41" i="21" s="1"/>
  <c r="L43" i="21"/>
  <c r="M43" i="21" s="1"/>
  <c r="L42" i="21"/>
  <c r="M42" i="21" s="1"/>
  <c r="L33" i="21"/>
  <c r="M33" i="21" s="1"/>
  <c r="L27" i="21"/>
  <c r="M27" i="21" s="1"/>
  <c r="L20" i="21"/>
  <c r="M20" i="21" s="1"/>
  <c r="K13" i="21"/>
  <c r="K9" i="21"/>
  <c r="M24" i="21" l="1"/>
  <c r="M19" i="21"/>
  <c r="M32" i="21"/>
  <c r="M25" i="21"/>
  <c r="M49" i="21"/>
  <c r="M14" i="21"/>
  <c r="M40" i="21"/>
  <c r="I24" i="21"/>
  <c r="J24" i="21" s="1"/>
  <c r="L39" i="21"/>
  <c r="M39" i="21" s="1"/>
  <c r="L13" i="21"/>
  <c r="M13" i="21" s="1"/>
  <c r="L17" i="21"/>
  <c r="L18" i="21"/>
  <c r="M18" i="21" s="1"/>
  <c r="L47" i="21"/>
  <c r="L12" i="21"/>
  <c r="L23" i="21"/>
  <c r="L31" i="21"/>
  <c r="M31" i="21" s="1"/>
  <c r="I48" i="21"/>
  <c r="J48" i="21" s="1"/>
  <c r="I9" i="21"/>
  <c r="J9" i="21" s="1"/>
  <c r="I13" i="21"/>
  <c r="J13" i="21" s="1"/>
  <c r="I39" i="21"/>
  <c r="J39" i="21" s="1"/>
  <c r="I31" i="21"/>
  <c r="J31" i="21" s="1"/>
  <c r="L48" i="21"/>
  <c r="M48" i="21" s="1"/>
  <c r="I14" i="21"/>
  <c r="I40" i="21"/>
  <c r="I25" i="21"/>
  <c r="L30" i="21"/>
  <c r="I18" i="21"/>
  <c r="J18" i="21" s="1"/>
  <c r="L38" i="21"/>
  <c r="L8" i="21"/>
  <c r="M8" i="21" s="1"/>
  <c r="L9" i="21"/>
  <c r="M9" i="21" s="1"/>
  <c r="I19" i="21" l="1"/>
  <c r="J19" i="21" s="1"/>
  <c r="I49" i="21"/>
  <c r="I50" i="21" s="1"/>
  <c r="I51" i="21" s="1"/>
  <c r="I52" i="21" s="1"/>
  <c r="I53" i="21" s="1"/>
  <c r="J53" i="21" s="1"/>
  <c r="I32" i="21"/>
  <c r="I33" i="21" s="1"/>
  <c r="I34" i="21" s="1"/>
  <c r="J14" i="21"/>
  <c r="J40" i="21"/>
  <c r="I41" i="21"/>
  <c r="I26" i="21"/>
  <c r="J25" i="21"/>
  <c r="J51" i="21" l="1"/>
  <c r="I20" i="21"/>
  <c r="J20" i="21" s="1"/>
  <c r="N20" i="21" s="1"/>
  <c r="J33" i="21"/>
  <c r="N33" i="21" s="1"/>
  <c r="J49" i="21"/>
  <c r="J50" i="21"/>
  <c r="I54" i="21"/>
  <c r="J54" i="21" s="1"/>
  <c r="J32" i="21"/>
  <c r="J52" i="21"/>
  <c r="I27" i="21"/>
  <c r="J27" i="21" s="1"/>
  <c r="N27" i="21" s="1"/>
  <c r="J26" i="21"/>
  <c r="N26" i="21" s="1"/>
  <c r="I35" i="21"/>
  <c r="J35" i="21" s="1"/>
  <c r="N35" i="21" s="1"/>
  <c r="J34" i="21"/>
  <c r="N34" i="21" s="1"/>
  <c r="I42" i="21"/>
  <c r="J41" i="21"/>
  <c r="N41" i="21" s="1"/>
  <c r="J42" i="21" l="1"/>
  <c r="N42" i="21" s="1"/>
  <c r="I43" i="21"/>
  <c r="J43" i="21" l="1"/>
  <c r="N43" i="21" s="1"/>
  <c r="I44" i="21"/>
  <c r="J44" i="21" s="1"/>
  <c r="N44" i="21" s="1"/>
  <c r="N14" i="21" l="1"/>
  <c r="N50" i="21" l="1"/>
  <c r="N53" i="21"/>
  <c r="N32" i="21"/>
  <c r="N24" i="21"/>
  <c r="N52" i="21"/>
  <c r="N48" i="21"/>
  <c r="N31" i="21"/>
  <c r="N18" i="21"/>
  <c r="N51" i="21"/>
  <c r="N39" i="21"/>
  <c r="N25" i="21"/>
  <c r="N13" i="21"/>
  <c r="N54" i="21"/>
  <c r="N49" i="21"/>
  <c r="N40" i="21"/>
  <c r="N9" i="21"/>
  <c r="N19" i="21"/>
  <c r="N5" i="21" l="1"/>
  <c r="N6" i="21" s="1"/>
  <c r="N8" i="21"/>
  <c r="N10" i="21" s="1"/>
  <c r="M30" i="21" l="1"/>
  <c r="N30" i="21" s="1"/>
  <c r="N36" i="21" s="1"/>
  <c r="M23" i="21"/>
  <c r="N23" i="21" s="1"/>
  <c r="N28" i="21" s="1"/>
  <c r="M12" i="21"/>
  <c r="N12" i="21" s="1"/>
  <c r="N15" i="21" s="1"/>
  <c r="M17" i="21"/>
  <c r="N17" i="21" s="1"/>
  <c r="N21" i="21" s="1"/>
  <c r="M47" i="21"/>
  <c r="N47" i="21" s="1"/>
  <c r="N55" i="21" s="1"/>
  <c r="M38" i="21"/>
  <c r="N38" i="21" s="1"/>
  <c r="N45" i="21" s="1"/>
  <c r="B21" i="13" l="1"/>
  <c r="D25" i="13" s="1"/>
</calcChain>
</file>

<file path=xl/sharedStrings.xml><?xml version="1.0" encoding="utf-8"?>
<sst xmlns="http://schemas.openxmlformats.org/spreadsheetml/2006/main" count="152" uniqueCount="94">
  <si>
    <t>Period 1</t>
  </si>
  <si>
    <t>Period 2</t>
  </si>
  <si>
    <t>Period 3</t>
  </si>
  <si>
    <t>Period 4</t>
  </si>
  <si>
    <t>Time (Hours)</t>
  </si>
  <si>
    <t>Ref (Ah):</t>
  </si>
  <si>
    <t>Standby Period (Hours)</t>
  </si>
  <si>
    <t>Ah Capacity</t>
  </si>
  <si>
    <t>Time</t>
  </si>
  <si>
    <t>3m</t>
  </si>
  <si>
    <t>60s</t>
  </si>
  <si>
    <t>30s</t>
  </si>
  <si>
    <t>5s</t>
  </si>
  <si>
    <t>1s</t>
  </si>
  <si>
    <t>5m</t>
  </si>
  <si>
    <t>10m</t>
  </si>
  <si>
    <t>15m</t>
  </si>
  <si>
    <t>30m</t>
  </si>
  <si>
    <t>1h</t>
  </si>
  <si>
    <t>1.5h</t>
  </si>
  <si>
    <t>3h</t>
  </si>
  <si>
    <t>5h</t>
  </si>
  <si>
    <t>Description</t>
  </si>
  <si>
    <t>Current A1…A8 (amps)</t>
  </si>
  <si>
    <t>Duration M1 ..M8 (hours)</t>
  </si>
  <si>
    <t>Period 5</t>
  </si>
  <si>
    <t>Period 6</t>
  </si>
  <si>
    <t>Period 7</t>
  </si>
  <si>
    <t>Period 8</t>
  </si>
  <si>
    <t>Load (A)</t>
  </si>
  <si>
    <t>Change in Load (A)</t>
  </si>
  <si>
    <t>Duration of Period (hours)</t>
  </si>
  <si>
    <t>Time to end of section (hours)</t>
  </si>
  <si>
    <t>Capacity Rating Factor Kt</t>
  </si>
  <si>
    <t>Required Section Size (Ah)</t>
  </si>
  <si>
    <t>Total (1)</t>
  </si>
  <si>
    <t>Total (2)</t>
  </si>
  <si>
    <t>Total (3)</t>
  </si>
  <si>
    <t>Total (4)</t>
  </si>
  <si>
    <t>Total (5)</t>
  </si>
  <si>
    <t>Total (6)</t>
  </si>
  <si>
    <t>Total (7)</t>
  </si>
  <si>
    <t>Duty Summary</t>
  </si>
  <si>
    <t>Actual Battery Capacity (Ah)</t>
  </si>
  <si>
    <t>Total (8)</t>
  </si>
  <si>
    <t>1.8V</t>
  </si>
  <si>
    <r>
      <t>Current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</si>
  <si>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20</t>
    </r>
    <r>
      <rPr>
        <b/>
        <vertAlign val="superscript"/>
        <sz val="10"/>
        <color indexed="12"/>
        <rFont val="Arial"/>
        <family val="2"/>
      </rPr>
      <t>o</t>
    </r>
    <r>
      <rPr>
        <b/>
        <sz val="10"/>
        <color indexed="12"/>
        <rFont val="Arial"/>
        <family val="2"/>
      </rPr>
      <t>C</t>
    </r>
  </si>
  <si>
    <t>20m</t>
  </si>
  <si>
    <t>40m</t>
  </si>
  <si>
    <t>50m</t>
  </si>
  <si>
    <t>Tripping Burden (Watts)</t>
  </si>
  <si>
    <t>Tripping Duration (Seconds)</t>
  </si>
  <si>
    <t>Closing Duration (Seconds)</t>
  </si>
  <si>
    <t>Closing Burden (Watts)</t>
  </si>
  <si>
    <t>Standing Load (Watts)</t>
  </si>
  <si>
    <t>Monobloc Type</t>
  </si>
  <si>
    <t>Number of Parallel Strings</t>
  </si>
  <si>
    <t>Monobloc Types</t>
  </si>
  <si>
    <t>Design Margin</t>
  </si>
  <si>
    <t>Temperature Correction Factor</t>
  </si>
  <si>
    <t>Monobloc Data</t>
  </si>
  <si>
    <t>NOTE: Column A must be sorted in ascending order!</t>
  </si>
  <si>
    <t>Battery Nominal Voltage</t>
  </si>
  <si>
    <t>Battery Voltage At End Of Duty Cycle</t>
  </si>
  <si>
    <t>Switchgear Tripping &amp; Closing</t>
  </si>
  <si>
    <t>Maximum Closing Burden (Watts)</t>
  </si>
  <si>
    <t>Maximum Tripping Burden (Watts)</t>
  </si>
  <si>
    <t>Battery Capacity Required (Ah)</t>
  </si>
  <si>
    <t>Enersys Powersafe EON SBS B14F</t>
  </si>
  <si>
    <t>Enersys Powersafe EON SBS C11F</t>
  </si>
  <si>
    <t>Enersys Powersafe EON SBS 170F</t>
  </si>
  <si>
    <t>Ref (DegC):</t>
  </si>
  <si>
    <t>Ref (V/Cell):</t>
  </si>
  <si>
    <r>
      <t>Kt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</si>
  <si>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t>Enersys Powersafe EON SBS 170F (12V)</t>
  </si>
  <si>
    <t>Enersys Powersafe EON SBS B14F (12V)</t>
  </si>
  <si>
    <t>Enersys Powersafe EON SBS C11F (12V)</t>
  </si>
  <si>
    <t>Period</t>
  </si>
  <si>
    <t>Kt: 1.85V/Cell @ 20degC</t>
  </si>
  <si>
    <t>IEEE 485 Calculation Method (Kt: 1.85V/Cell @ 20degC)</t>
  </si>
  <si>
    <t>Maximum Tripping Duration (hours)</t>
  </si>
  <si>
    <t>Maximum Closing Duration (Hours)</t>
  </si>
  <si>
    <t>Type 1</t>
  </si>
  <si>
    <t>Type 2</t>
  </si>
  <si>
    <t>Type 3</t>
  </si>
  <si>
    <t>Minimum Charger Rating (A)</t>
  </si>
  <si>
    <t>Ageing Factor</t>
  </si>
  <si>
    <t>Circuit Breakers</t>
  </si>
  <si>
    <t>Quantity Tripped Simultaneously</t>
  </si>
  <si>
    <t>BATTERY CALCULATOR FOR EE SPEC 23/1</t>
  </si>
  <si>
    <t>GNB Marathon M FT M12V60FT</t>
  </si>
  <si>
    <t>GNB Marathon M FT M12V100FT</t>
  </si>
  <si>
    <t>GNB Marathon M FT M12V190FT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</si>
</sst>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"/>
    <numFmt numFmtId="167" formatCode="0.0000000000000"/>
    <numFmt numFmtId="168" formatCode="0.00000000"/>
  </numFmts>
  <fonts count="14" x14ac:knownFonts="1">
    <font>
      <sz val="10"/>
      <name val="Arial"/>
    </font>
    <font>
      <sz val="10"/>
      <name val="Arial"/>
    </font>
    <font>
      <sz val="10"/>
      <color indexed="12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color indexed="12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2" fontId="0" fillId="0" borderId="0" xfId="0" applyNumberFormat="1" applyBorder="1" applyAlignment="1">
      <alignment horizontal="center"/>
    </xf>
    <xf numFmtId="0" fontId="0" fillId="0" borderId="0" xfId="0" applyBorder="1"/>
    <xf numFmtId="166" fontId="0" fillId="0" borderId="0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2" fontId="7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Protection="1"/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165" fontId="5" fillId="0" borderId="1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Border="1" applyAlignment="1" applyProtection="1"/>
    <xf numFmtId="2" fontId="5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68" fontId="0" fillId="0" borderId="1" xfId="0" applyNumberFormat="1" applyBorder="1" applyProtection="1">
      <protection locked="0"/>
    </xf>
    <xf numFmtId="0" fontId="5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7" fontId="0" fillId="0" borderId="0" xfId="0" applyNumberFormat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166" fontId="0" fillId="0" borderId="0" xfId="0" applyNumberFormat="1" applyProtection="1"/>
    <xf numFmtId="0" fontId="5" fillId="4" borderId="1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166" fontId="5" fillId="0" borderId="0" xfId="0" applyNumberFormat="1" applyFont="1" applyBorder="1" applyProtection="1"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65" fontId="1" fillId="0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5" fontId="8" fillId="0" borderId="2" xfId="0" applyNumberFormat="1" applyFont="1" applyBorder="1" applyAlignment="1" applyProtection="1">
      <alignment horizontal="center"/>
      <protection locked="0"/>
    </xf>
    <xf numFmtId="165" fontId="8" fillId="0" borderId="4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1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15"/>
  <sheetViews>
    <sheetView tabSelected="1" zoomScaleNormal="100" workbookViewId="0">
      <selection activeCell="B3" sqref="B3"/>
    </sheetView>
  </sheetViews>
  <sheetFormatPr defaultColWidth="0" defaultRowHeight="12.75" zeroHeight="1" x14ac:dyDescent="0.2"/>
  <cols>
    <col min="1" max="1" width="35" customWidth="1"/>
    <col min="2" max="3" width="16" customWidth="1"/>
    <col min="4" max="6" width="14.7109375" customWidth="1"/>
    <col min="7" max="7" width="18.7109375" customWidth="1"/>
    <col min="8" max="8" width="15.42578125" hidden="1"/>
    <col min="9" max="9" width="16" hidden="1"/>
    <col min="10" max="10" width="26.42578125" hidden="1"/>
    <col min="11" max="39" width="9.140625" hidden="1"/>
    <col min="40" max="40" width="14.7109375" hidden="1"/>
    <col min="43" max="16384" width="9.140625" hidden="1"/>
  </cols>
  <sheetData>
    <row r="1" spans="1:42" ht="20.25" x14ac:dyDescent="0.2">
      <c r="A1" s="89" t="s">
        <v>90</v>
      </c>
      <c r="B1" s="90"/>
      <c r="C1" s="90"/>
      <c r="D1" s="90"/>
      <c r="E1" s="90"/>
      <c r="F1" s="90"/>
      <c r="G1" s="90"/>
    </row>
    <row r="2" spans="1:42" x14ac:dyDescent="0.2">
      <c r="A2" s="13"/>
      <c r="B2" s="13"/>
      <c r="C2" s="13"/>
      <c r="D2" s="13"/>
      <c r="E2" s="13"/>
      <c r="F2" s="13"/>
      <c r="G2" s="14"/>
    </row>
    <row r="3" spans="1:42" x14ac:dyDescent="0.2">
      <c r="A3" s="15" t="s">
        <v>63</v>
      </c>
      <c r="B3" s="77">
        <v>110</v>
      </c>
      <c r="C3" s="13"/>
      <c r="D3" s="13"/>
      <c r="E3" s="13"/>
      <c r="F3" s="13"/>
      <c r="G3" s="14"/>
    </row>
    <row r="4" spans="1:42" x14ac:dyDescent="0.2">
      <c r="A4" s="15" t="s">
        <v>64</v>
      </c>
      <c r="B4" s="16">
        <f>IF(B3=110,99.9,199.8)</f>
        <v>99.9</v>
      </c>
      <c r="C4" s="13"/>
      <c r="D4" s="13"/>
      <c r="E4" s="13"/>
      <c r="F4" s="13"/>
      <c r="G4" s="14"/>
    </row>
    <row r="5" spans="1:42" x14ac:dyDescent="0.2">
      <c r="A5" s="15" t="s">
        <v>6</v>
      </c>
      <c r="B5" s="16">
        <v>24</v>
      </c>
      <c r="C5" s="13"/>
      <c r="D5" s="13"/>
      <c r="E5" s="13"/>
      <c r="F5" s="13"/>
      <c r="G5" s="14"/>
    </row>
    <row r="6" spans="1:42" x14ac:dyDescent="0.2">
      <c r="A6" s="15" t="s">
        <v>59</v>
      </c>
      <c r="B6" s="17">
        <v>1.1000000000000001</v>
      </c>
      <c r="C6" s="13"/>
      <c r="D6" s="13"/>
      <c r="E6" s="13"/>
      <c r="F6" s="13"/>
      <c r="G6" s="14"/>
    </row>
    <row r="7" spans="1:42" x14ac:dyDescent="0.2">
      <c r="A7" s="15" t="s">
        <v>87</v>
      </c>
      <c r="B7" s="17">
        <v>1.25</v>
      </c>
      <c r="C7" s="18"/>
      <c r="D7" s="13"/>
      <c r="E7" s="13"/>
      <c r="F7" s="13"/>
      <c r="G7" s="14"/>
    </row>
    <row r="8" spans="1:42" x14ac:dyDescent="0.2">
      <c r="A8" s="15" t="s">
        <v>60</v>
      </c>
      <c r="B8" s="17">
        <v>1.04</v>
      </c>
      <c r="C8" s="19"/>
      <c r="D8" s="13"/>
      <c r="E8" s="13"/>
      <c r="F8" s="13"/>
      <c r="G8" s="14"/>
    </row>
    <row r="9" spans="1:42" x14ac:dyDescent="0.2">
      <c r="A9" s="13"/>
      <c r="B9" s="18"/>
      <c r="C9" s="18"/>
      <c r="D9" s="13"/>
      <c r="E9" s="13"/>
      <c r="F9" s="13"/>
      <c r="G9" s="14"/>
    </row>
    <row r="10" spans="1:42" x14ac:dyDescent="0.2">
      <c r="A10" s="13"/>
      <c r="B10" s="18"/>
      <c r="C10" s="18"/>
      <c r="D10" s="13"/>
      <c r="E10" s="13"/>
      <c r="F10" s="13"/>
      <c r="G10" s="14"/>
    </row>
    <row r="11" spans="1:42" ht="38.25" x14ac:dyDescent="0.2">
      <c r="A11" s="20" t="s">
        <v>88</v>
      </c>
      <c r="B11" s="20" t="s">
        <v>89</v>
      </c>
      <c r="C11" s="20" t="s">
        <v>51</v>
      </c>
      <c r="D11" s="20" t="s">
        <v>52</v>
      </c>
      <c r="E11" s="20" t="s">
        <v>54</v>
      </c>
      <c r="F11" s="20" t="s">
        <v>53</v>
      </c>
      <c r="G11" s="21"/>
      <c r="H11" s="6"/>
      <c r="I11" s="5"/>
      <c r="J11" s="5"/>
      <c r="K11" s="5"/>
      <c r="L11" s="5"/>
      <c r="M11" s="6"/>
      <c r="N11" s="5"/>
      <c r="O11" s="5"/>
      <c r="P11" s="5"/>
      <c r="Q11" s="5"/>
      <c r="R11" s="6"/>
      <c r="S11" s="5"/>
      <c r="T11" s="5"/>
      <c r="U11" s="5"/>
      <c r="V11" s="5"/>
      <c r="W11" s="6"/>
      <c r="X11" s="5"/>
      <c r="Y11" s="5"/>
      <c r="Z11" s="5"/>
      <c r="AA11" s="5"/>
      <c r="AB11" s="6"/>
      <c r="AC11" s="5"/>
      <c r="AD11" s="5"/>
      <c r="AE11" s="5"/>
      <c r="AF11" s="5"/>
      <c r="AG11" s="6"/>
      <c r="AH11" s="5"/>
      <c r="AI11" s="5"/>
      <c r="AJ11" s="5"/>
      <c r="AK11" s="5"/>
      <c r="AL11" s="6"/>
      <c r="AM11" s="5"/>
      <c r="AN11" s="6"/>
      <c r="AO11" s="2"/>
      <c r="AP11" s="2"/>
    </row>
    <row r="12" spans="1:42" x14ac:dyDescent="0.2">
      <c r="A12" s="22" t="s">
        <v>83</v>
      </c>
      <c r="B12" s="10">
        <v>7</v>
      </c>
      <c r="C12" s="10">
        <v>300</v>
      </c>
      <c r="D12" s="7">
        <v>0.06</v>
      </c>
      <c r="E12" s="10">
        <v>600</v>
      </c>
      <c r="F12" s="7">
        <v>7</v>
      </c>
      <c r="G12" s="23"/>
      <c r="H12" s="3"/>
      <c r="I12" s="1"/>
      <c r="J12" s="1"/>
      <c r="K12" s="1"/>
      <c r="L12" s="2"/>
      <c r="M12" s="3"/>
      <c r="N12" s="1"/>
      <c r="O12" s="1"/>
      <c r="P12" s="1"/>
      <c r="Q12" s="2"/>
      <c r="R12" s="3"/>
      <c r="S12" s="1"/>
      <c r="T12" s="1"/>
      <c r="U12" s="1"/>
      <c r="V12" s="2"/>
      <c r="W12" s="3"/>
      <c r="X12" s="1"/>
      <c r="Y12" s="1"/>
      <c r="Z12" s="1"/>
      <c r="AA12" s="2"/>
      <c r="AB12" s="3"/>
      <c r="AC12" s="1"/>
      <c r="AD12" s="1"/>
      <c r="AE12" s="1"/>
      <c r="AF12" s="2"/>
      <c r="AG12" s="3"/>
      <c r="AH12" s="1"/>
      <c r="AI12" s="1"/>
      <c r="AJ12" s="1"/>
      <c r="AK12" s="2"/>
      <c r="AL12" s="3"/>
      <c r="AM12" s="1"/>
      <c r="AN12" s="1"/>
      <c r="AO12" s="2"/>
      <c r="AP12" s="2"/>
    </row>
    <row r="13" spans="1:42" x14ac:dyDescent="0.2">
      <c r="A13" s="22" t="s">
        <v>84</v>
      </c>
      <c r="B13" s="10">
        <v>0</v>
      </c>
      <c r="C13" s="10">
        <v>300</v>
      </c>
      <c r="D13" s="7">
        <v>0.06</v>
      </c>
      <c r="E13" s="10">
        <v>600</v>
      </c>
      <c r="F13" s="7">
        <v>7</v>
      </c>
      <c r="G13" s="2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x14ac:dyDescent="0.2">
      <c r="A14" s="22" t="s">
        <v>85</v>
      </c>
      <c r="B14" s="10">
        <v>0</v>
      </c>
      <c r="C14" s="10">
        <v>300</v>
      </c>
      <c r="D14" s="7">
        <v>0.06</v>
      </c>
      <c r="E14" s="10">
        <v>600</v>
      </c>
      <c r="F14" s="7">
        <v>7</v>
      </c>
      <c r="G14" s="23"/>
    </row>
    <row r="15" spans="1:42" x14ac:dyDescent="0.2">
      <c r="A15" s="88" t="str">
        <f>IF(B12+B13+B14&gt;5," ","THERE MUST BE AT LEAST 6 CIRCUIT BREAKERS")</f>
        <v xml:space="preserve"> </v>
      </c>
      <c r="B15" s="88"/>
      <c r="C15" s="18"/>
      <c r="D15" s="24"/>
      <c r="E15" s="24"/>
      <c r="F15" s="25"/>
      <c r="G15" s="25"/>
    </row>
    <row r="16" spans="1:42" x14ac:dyDescent="0.2">
      <c r="A16" s="86"/>
      <c r="B16" s="86"/>
      <c r="C16" s="18"/>
      <c r="D16" s="24"/>
      <c r="E16" s="24"/>
      <c r="F16" s="25"/>
      <c r="G16" s="25"/>
    </row>
    <row r="17" spans="1:9" x14ac:dyDescent="0.2">
      <c r="A17" s="19"/>
      <c r="B17" s="13"/>
      <c r="C17" s="13"/>
      <c r="D17" s="13"/>
      <c r="E17" s="13"/>
      <c r="F17" s="13"/>
      <c r="G17" s="14"/>
    </row>
    <row r="18" spans="1:9" x14ac:dyDescent="0.2">
      <c r="A18" s="15" t="s">
        <v>55</v>
      </c>
      <c r="B18" s="11">
        <v>420</v>
      </c>
      <c r="C18" s="13"/>
      <c r="D18" s="13"/>
      <c r="E18" s="13"/>
      <c r="F18" s="13"/>
      <c r="G18" s="14"/>
    </row>
    <row r="19" spans="1:9" x14ac:dyDescent="0.2">
      <c r="A19" s="13"/>
      <c r="B19" s="19"/>
      <c r="C19" s="19"/>
      <c r="D19" s="13"/>
      <c r="E19" s="13"/>
      <c r="F19" s="13"/>
      <c r="G19" s="14"/>
    </row>
    <row r="20" spans="1:9" x14ac:dyDescent="0.2">
      <c r="A20" s="13"/>
      <c r="B20" s="26"/>
      <c r="C20" s="14"/>
      <c r="D20" s="14"/>
      <c r="E20" s="13"/>
      <c r="F20" s="13"/>
      <c r="G20" s="14"/>
      <c r="H20" s="26"/>
      <c r="I20" s="27"/>
    </row>
    <row r="21" spans="1:9" x14ac:dyDescent="0.2">
      <c r="A21" s="15" t="s">
        <v>68</v>
      </c>
      <c r="B21" s="28">
        <f>MAX(Calculations!N6,Calculations!N10,Calculations!N15,Calculations!N21,Calculations!N28,Calculations!N36,Calculations!N45,Calculations!N55)*B6*B7*B8</f>
        <v>150.51036361308894</v>
      </c>
      <c r="C21" s="78"/>
      <c r="D21" s="78"/>
      <c r="E21" s="78"/>
      <c r="F21" s="78"/>
      <c r="G21" s="14"/>
      <c r="H21" s="29"/>
      <c r="I21" s="29"/>
    </row>
    <row r="22" spans="1:9" x14ac:dyDescent="0.2">
      <c r="A22" s="13"/>
      <c r="B22" s="19"/>
      <c r="C22" s="19"/>
      <c r="D22" s="13"/>
      <c r="E22" s="13"/>
      <c r="F22" s="13"/>
      <c r="G22" s="14"/>
    </row>
    <row r="23" spans="1:9" x14ac:dyDescent="0.2">
      <c r="A23" s="19"/>
      <c r="B23" s="13"/>
      <c r="C23" s="13"/>
      <c r="D23" s="13"/>
      <c r="E23" s="13"/>
      <c r="F23" s="13"/>
      <c r="G23" s="14"/>
    </row>
    <row r="24" spans="1:9" s="4" customFormat="1" ht="25.5" x14ac:dyDescent="0.2">
      <c r="A24" s="20" t="s">
        <v>56</v>
      </c>
      <c r="B24" s="20" t="s">
        <v>57</v>
      </c>
      <c r="C24" s="20" t="s">
        <v>43</v>
      </c>
      <c r="D24" s="30"/>
      <c r="E24" s="21"/>
      <c r="F24" s="30"/>
      <c r="G24" s="31"/>
    </row>
    <row r="25" spans="1:9" x14ac:dyDescent="0.2">
      <c r="A25" s="12" t="s">
        <v>92</v>
      </c>
      <c r="B25" s="16">
        <v>2</v>
      </c>
      <c r="C25" s="22">
        <f>VLOOKUP(A25,Calculations!A4:B9,2)*B25</f>
        <v>200</v>
      </c>
      <c r="D25" s="87" t="str">
        <f>IF(C25&gt;B21,"BATTERY CAPACITY IS ADEQUATE", "BATTERY CAPACITY IS INADEQUATE")</f>
        <v>BATTERY CAPACITY IS ADEQUATE</v>
      </c>
      <c r="E25" s="87"/>
      <c r="F25" s="87"/>
      <c r="G25" s="32"/>
    </row>
    <row r="26" spans="1:9" x14ac:dyDescent="0.2">
      <c r="A26" s="79"/>
      <c r="B26" s="32"/>
      <c r="C26" s="32"/>
      <c r="D26" s="33"/>
      <c r="E26" s="33"/>
      <c r="F26" s="34"/>
      <c r="G26" s="14"/>
    </row>
    <row r="27" spans="1:9" s="14" customFormat="1" x14ac:dyDescent="0.2"/>
    <row r="28" spans="1:9" s="14" customFormat="1" x14ac:dyDescent="0.2">
      <c r="A28" s="15" t="s">
        <v>86</v>
      </c>
      <c r="B28" s="28">
        <f>VLOOKUP(A25,Calculations!A4:B6,2)*0.2+((B18*B6)/B4)</f>
        <v>22.924624624624627</v>
      </c>
    </row>
    <row r="29" spans="1:9" s="14" customFormat="1" ht="12.75" customHeight="1" x14ac:dyDescent="0.2"/>
    <row r="30" spans="1:9" s="14" customFormat="1" x14ac:dyDescent="0.2"/>
    <row r="31" spans="1:9" s="14" customFormat="1" hidden="1" x14ac:dyDescent="0.2"/>
    <row r="32" spans="1:9" s="14" customFormat="1" hidden="1" x14ac:dyDescent="0.2"/>
    <row r="33" spans="4:5" s="14" customFormat="1" hidden="1" x14ac:dyDescent="0.2"/>
    <row r="34" spans="4:5" s="14" customFormat="1" hidden="1" x14ac:dyDescent="0.2"/>
    <row r="35" spans="4:5" s="14" customFormat="1" hidden="1" x14ac:dyDescent="0.2"/>
    <row r="36" spans="4:5" s="14" customFormat="1" hidden="1" x14ac:dyDescent="0.2"/>
    <row r="37" spans="4:5" s="14" customFormat="1" hidden="1" x14ac:dyDescent="0.2"/>
    <row r="38" spans="4:5" s="14" customFormat="1" hidden="1" x14ac:dyDescent="0.2"/>
    <row r="39" spans="4:5" s="14" customFormat="1" hidden="1" x14ac:dyDescent="0.2"/>
    <row r="40" spans="4:5" s="14" customFormat="1" hidden="1" x14ac:dyDescent="0.2"/>
    <row r="41" spans="4:5" s="14" customFormat="1" hidden="1" x14ac:dyDescent="0.2"/>
    <row r="42" spans="4:5" s="14" customFormat="1" hidden="1" x14ac:dyDescent="0.2"/>
    <row r="43" spans="4:5" s="14" customFormat="1" hidden="1" x14ac:dyDescent="0.2"/>
    <row r="44" spans="4:5" s="14" customFormat="1" hidden="1" x14ac:dyDescent="0.2">
      <c r="D44" s="73"/>
      <c r="E44" s="73"/>
    </row>
    <row r="45" spans="4:5" s="14" customFormat="1" hidden="1" x14ac:dyDescent="0.2"/>
    <row r="46" spans="4:5" s="14" customFormat="1" hidden="1" x14ac:dyDescent="0.2"/>
    <row r="47" spans="4:5" s="14" customFormat="1" hidden="1" x14ac:dyDescent="0.2"/>
    <row r="48" spans="4:5" s="14" customFormat="1" hidden="1" x14ac:dyDescent="0.2"/>
    <row r="49" s="14" customFormat="1" hidden="1" x14ac:dyDescent="0.2"/>
    <row r="50" s="14" customFormat="1" hidden="1" x14ac:dyDescent="0.2"/>
    <row r="51" s="14" customFormat="1" hidden="1" x14ac:dyDescent="0.2"/>
    <row r="52" s="14" customFormat="1" hidden="1" x14ac:dyDescent="0.2"/>
    <row r="53" s="14" customFormat="1" hidden="1" x14ac:dyDescent="0.2"/>
    <row r="54" s="14" customFormat="1" hidden="1" x14ac:dyDescent="0.2"/>
    <row r="55" s="14" customFormat="1" hidden="1" x14ac:dyDescent="0.2"/>
    <row r="56" s="14" customFormat="1" hidden="1" x14ac:dyDescent="0.2"/>
    <row r="57" s="14" customFormat="1" hidden="1" x14ac:dyDescent="0.2"/>
    <row r="58" s="14" customFormat="1" hidden="1" x14ac:dyDescent="0.2"/>
    <row r="59" s="14" customFormat="1" hidden="1" x14ac:dyDescent="0.2"/>
    <row r="60" s="14" customFormat="1" hidden="1" x14ac:dyDescent="0.2"/>
    <row r="61" s="14" customFormat="1" hidden="1" x14ac:dyDescent="0.2"/>
    <row r="62" s="14" customFormat="1" hidden="1" x14ac:dyDescent="0.2"/>
    <row r="63" s="14" customFormat="1" hidden="1" x14ac:dyDescent="0.2"/>
    <row r="64" s="14" customFormat="1" hidden="1" x14ac:dyDescent="0.2"/>
    <row r="65" s="14" customFormat="1" hidden="1" x14ac:dyDescent="0.2"/>
    <row r="66" s="14" customFormat="1" hidden="1" x14ac:dyDescent="0.2"/>
    <row r="67" s="14" customFormat="1" hidden="1" x14ac:dyDescent="0.2"/>
    <row r="68" s="14" customFormat="1" hidden="1" x14ac:dyDescent="0.2"/>
    <row r="69" s="14" customFormat="1" hidden="1" x14ac:dyDescent="0.2"/>
    <row r="70" s="14" customFormat="1" hidden="1" x14ac:dyDescent="0.2"/>
    <row r="71" s="14" customFormat="1" hidden="1" x14ac:dyDescent="0.2"/>
    <row r="72" s="14" customFormat="1" hidden="1" x14ac:dyDescent="0.2"/>
    <row r="73" s="14" customFormat="1" hidden="1" x14ac:dyDescent="0.2"/>
    <row r="74" s="14" customFormat="1" hidden="1" x14ac:dyDescent="0.2"/>
    <row r="75" s="14" customFormat="1" hidden="1" x14ac:dyDescent="0.2"/>
    <row r="76" s="14" customFormat="1" hidden="1" x14ac:dyDescent="0.2"/>
    <row r="77" s="14" customFormat="1" hidden="1" x14ac:dyDescent="0.2"/>
    <row r="78" s="14" customFormat="1" hidden="1" x14ac:dyDescent="0.2"/>
    <row r="79" s="14" customFormat="1" hidden="1" x14ac:dyDescent="0.2"/>
    <row r="80" s="14" customFormat="1" hidden="1" x14ac:dyDescent="0.2"/>
    <row r="81" spans="8:8" s="14" customFormat="1" hidden="1" x14ac:dyDescent="0.2"/>
    <row r="82" spans="8:8" s="14" customFormat="1" hidden="1" x14ac:dyDescent="0.2"/>
    <row r="83" spans="8:8" s="14" customFormat="1" hidden="1" x14ac:dyDescent="0.2"/>
    <row r="84" spans="8:8" s="14" customFormat="1" hidden="1" x14ac:dyDescent="0.2"/>
    <row r="85" spans="8:8" s="14" customFormat="1" hidden="1" x14ac:dyDescent="0.2"/>
    <row r="86" spans="8:8" s="14" customFormat="1" hidden="1" x14ac:dyDescent="0.2"/>
    <row r="87" spans="8:8" s="14" customFormat="1" hidden="1" x14ac:dyDescent="0.2"/>
    <row r="88" spans="8:8" s="14" customFormat="1" hidden="1" x14ac:dyDescent="0.2"/>
    <row r="89" spans="8:8" s="14" customFormat="1" hidden="1" x14ac:dyDescent="0.2"/>
    <row r="90" spans="8:8" s="14" customFormat="1" hidden="1" x14ac:dyDescent="0.2"/>
    <row r="91" spans="8:8" s="14" customFormat="1" hidden="1" x14ac:dyDescent="0.2"/>
    <row r="92" spans="8:8" s="14" customFormat="1" hidden="1" x14ac:dyDescent="0.2"/>
    <row r="93" spans="8:8" s="14" customFormat="1" hidden="1" x14ac:dyDescent="0.2"/>
    <row r="94" spans="8:8" s="14" customFormat="1" hidden="1" x14ac:dyDescent="0.2"/>
    <row r="95" spans="8:8" s="14" customFormat="1" hidden="1" x14ac:dyDescent="0.2"/>
    <row r="96" spans="8:8" s="14" customFormat="1" hidden="1" x14ac:dyDescent="0.2">
      <c r="H96" s="74"/>
    </row>
    <row r="97" spans="8:10" s="14" customFormat="1" hidden="1" x14ac:dyDescent="0.2">
      <c r="H97" s="75"/>
      <c r="J97" s="75"/>
    </row>
    <row r="98" spans="8:10" s="14" customFormat="1" hidden="1" x14ac:dyDescent="0.2">
      <c r="H98" s="73"/>
      <c r="J98" s="76"/>
    </row>
    <row r="99" spans="8:10" s="14" customFormat="1" hidden="1" x14ac:dyDescent="0.2">
      <c r="H99" s="73"/>
      <c r="J99" s="76"/>
    </row>
    <row r="100" spans="8:10" s="14" customFormat="1" hidden="1" x14ac:dyDescent="0.2">
      <c r="H100" s="73"/>
      <c r="J100" s="76"/>
    </row>
    <row r="101" spans="8:10" s="14" customFormat="1" hidden="1" x14ac:dyDescent="0.2">
      <c r="H101" s="73"/>
      <c r="J101" s="76"/>
    </row>
    <row r="102" spans="8:10" s="14" customFormat="1" hidden="1" x14ac:dyDescent="0.2">
      <c r="H102" s="73"/>
      <c r="J102" s="76"/>
    </row>
    <row r="103" spans="8:10" s="14" customFormat="1" hidden="1" x14ac:dyDescent="0.2">
      <c r="H103" s="73"/>
      <c r="J103" s="76"/>
    </row>
    <row r="104" spans="8:10" s="14" customFormat="1" hidden="1" x14ac:dyDescent="0.2">
      <c r="H104" s="73"/>
      <c r="J104" s="76"/>
    </row>
    <row r="105" spans="8:10" s="14" customFormat="1" hidden="1" x14ac:dyDescent="0.2">
      <c r="H105" s="73"/>
      <c r="J105" s="76"/>
    </row>
    <row r="106" spans="8:10" s="14" customFormat="1" hidden="1" x14ac:dyDescent="0.2">
      <c r="H106" s="73"/>
      <c r="J106" s="76"/>
    </row>
    <row r="107" spans="8:10" s="14" customFormat="1" hidden="1" x14ac:dyDescent="0.2">
      <c r="H107" s="73"/>
      <c r="J107" s="76"/>
    </row>
    <row r="108" spans="8:10" s="14" customFormat="1" hidden="1" x14ac:dyDescent="0.2">
      <c r="H108" s="73"/>
      <c r="J108" s="76"/>
    </row>
    <row r="109" spans="8:10" s="14" customFormat="1" hidden="1" x14ac:dyDescent="0.2">
      <c r="H109" s="73"/>
      <c r="J109" s="76"/>
    </row>
    <row r="110" spans="8:10" s="14" customFormat="1" hidden="1" x14ac:dyDescent="0.2">
      <c r="H110" s="73"/>
      <c r="J110" s="76"/>
    </row>
    <row r="111" spans="8:10" s="14" customFormat="1" hidden="1" x14ac:dyDescent="0.2">
      <c r="H111" s="73"/>
      <c r="J111" s="76"/>
    </row>
    <row r="112" spans="8:10" s="14" customFormat="1" hidden="1" x14ac:dyDescent="0.2">
      <c r="H112" s="73"/>
      <c r="J112" s="76"/>
    </row>
    <row r="113" spans="8:10" s="14" customFormat="1" hidden="1" x14ac:dyDescent="0.2">
      <c r="H113" s="73"/>
      <c r="J113" s="76"/>
    </row>
    <row r="114" spans="8:10" s="14" customFormat="1" hidden="1" x14ac:dyDescent="0.2">
      <c r="H114" s="73"/>
      <c r="J114" s="76"/>
    </row>
    <row r="115" spans="8:10" s="14" customFormat="1" hidden="1" x14ac:dyDescent="0.2"/>
  </sheetData>
  <sheetProtection password="D8C1" sheet="1" objects="1" scenarios="1" selectLockedCells="1"/>
  <mergeCells count="3">
    <mergeCell ref="D25:F25"/>
    <mergeCell ref="A15:B15"/>
    <mergeCell ref="A1:G1"/>
  </mergeCells>
  <phoneticPr fontId="3" type="noConversion"/>
  <conditionalFormatting sqref="D25">
    <cfRule type="cellIs" dxfId="1" priority="2" stopIfTrue="1" operator="equal">
      <formula>"BATTERY CAPACITY IS INADEQUATE"</formula>
    </cfRule>
  </conditionalFormatting>
  <conditionalFormatting sqref="A26">
    <cfRule type="cellIs" dxfId="0" priority="1" stopIfTrue="1" operator="equal">
      <formula>"BATTERY CAPACITY IS INADEQUATE"</formula>
    </cfRule>
  </conditionalFormatting>
  <dataValidations count="11">
    <dataValidation type="whole" allowBlank="1" showInputMessage="1" showErrorMessage="1" sqref="B25">
      <formula1>1</formula1>
      <formula2>25</formula2>
    </dataValidation>
    <dataValidation type="whole" showInputMessage="1" showErrorMessage="1" sqref="G12 G14">
      <formula1>0</formula1>
      <formula2>#REF!</formula2>
    </dataValidation>
    <dataValidation type="whole" allowBlank="1" showInputMessage="1" showErrorMessage="1" sqref="G13">
      <formula1>0</formula1>
      <formula2>#REF!</formula2>
    </dataValidation>
    <dataValidation type="list" allowBlank="1" showInputMessage="1" showErrorMessage="1" sqref="B12">
      <formula1>"1,2,3,4,5,6,7,8,9,10,11,12,13,14,15,16,17,18,19,20"</formula1>
    </dataValidation>
    <dataValidation type="list" allowBlank="1" showInputMessage="1" showErrorMessage="1" sqref="B13:B14">
      <formula1>"0,1,2,3,4,5,6,7,8,9,10,11,12,13,14"</formula1>
    </dataValidation>
    <dataValidation type="list" allowBlank="1" showInputMessage="1" showErrorMessage="1" sqref="B3">
      <formula1>"110,220"</formula1>
    </dataValidation>
    <dataValidation type="whole" allowBlank="1" showInputMessage="1" showErrorMessage="1" sqref="C12:C14">
      <formula1>0</formula1>
      <formula2>2000</formula2>
    </dataValidation>
    <dataValidation type="decimal" allowBlank="1" showInputMessage="1" showErrorMessage="1" sqref="D12:D14">
      <formula1>0</formula1>
      <formula2>0.5</formula2>
    </dataValidation>
    <dataValidation type="whole" allowBlank="1" showInputMessage="1" showErrorMessage="1" sqref="E12:E14">
      <formula1>0</formula1>
      <formula2>80000</formula2>
    </dataValidation>
    <dataValidation type="decimal" allowBlank="1" showInputMessage="1" showErrorMessage="1" sqref="F12:F14">
      <formula1>0</formula1>
      <formula2>60</formula2>
    </dataValidation>
    <dataValidation type="whole" allowBlank="1" showInputMessage="1" showErrorMessage="1" sqref="B18">
      <formula1>0</formula1>
      <formula2>10000</formula2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Calculations!$A$4:$A$9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S9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31.7109375" style="8" customWidth="1"/>
    <col min="2" max="2" width="12.5703125" style="8" customWidth="1"/>
    <col min="3" max="3" width="8.85546875" style="8" customWidth="1"/>
    <col min="4" max="10" width="9.140625" style="8"/>
    <col min="11" max="11" width="9.140625" style="62"/>
    <col min="12" max="12" width="9.140625" style="8"/>
    <col min="13" max="14" width="9.140625" style="62"/>
    <col min="15" max="17" width="9.140625" style="8"/>
    <col min="18" max="18" width="9.140625" style="62"/>
    <col min="19" max="23" width="9.140625" style="63"/>
    <col min="24" max="24" width="9.140625" style="64"/>
    <col min="25" max="97" width="9.140625" style="63"/>
    <col min="98" max="201" width="9.28515625" style="63" customWidth="1"/>
    <col min="202" max="16384" width="9.140625" style="8"/>
  </cols>
  <sheetData>
    <row r="1" spans="1:201" x14ac:dyDescent="0.2">
      <c r="A1" s="65" t="s">
        <v>79</v>
      </c>
      <c r="C1" s="63" t="s">
        <v>13</v>
      </c>
      <c r="D1" s="63" t="s">
        <v>12</v>
      </c>
      <c r="E1" s="63" t="s">
        <v>11</v>
      </c>
      <c r="F1" s="63" t="s">
        <v>10</v>
      </c>
      <c r="G1" s="63" t="s">
        <v>9</v>
      </c>
      <c r="H1" s="63" t="s">
        <v>14</v>
      </c>
      <c r="I1" s="63" t="s">
        <v>15</v>
      </c>
      <c r="J1" s="63" t="s">
        <v>16</v>
      </c>
      <c r="K1" s="64" t="s">
        <v>48</v>
      </c>
      <c r="L1" s="63" t="s">
        <v>17</v>
      </c>
      <c r="M1" s="64" t="s">
        <v>49</v>
      </c>
      <c r="N1" s="64" t="s">
        <v>50</v>
      </c>
      <c r="O1" s="63" t="s">
        <v>18</v>
      </c>
      <c r="P1" s="63" t="s">
        <v>19</v>
      </c>
      <c r="Q1" s="63" t="s">
        <v>20</v>
      </c>
      <c r="R1" s="64" t="s">
        <v>21</v>
      </c>
      <c r="S1" s="63">
        <v>5.5</v>
      </c>
      <c r="T1" s="63">
        <v>6</v>
      </c>
      <c r="U1" s="63">
        <v>6.5</v>
      </c>
      <c r="V1" s="63">
        <v>7</v>
      </c>
      <c r="W1" s="63">
        <v>7.5</v>
      </c>
      <c r="X1" s="64">
        <v>8</v>
      </c>
      <c r="Y1" s="63">
        <v>8.5</v>
      </c>
      <c r="Z1" s="63">
        <v>9</v>
      </c>
      <c r="AA1" s="63">
        <v>9.5</v>
      </c>
      <c r="AB1" s="63">
        <v>10</v>
      </c>
      <c r="AC1" s="63">
        <v>10.5</v>
      </c>
      <c r="AD1" s="63">
        <v>11</v>
      </c>
      <c r="AE1" s="63">
        <v>11.5</v>
      </c>
      <c r="AF1" s="63">
        <v>12</v>
      </c>
      <c r="AG1" s="63">
        <v>12.5</v>
      </c>
      <c r="AH1" s="63">
        <v>13</v>
      </c>
      <c r="AI1" s="63">
        <v>13.5</v>
      </c>
      <c r="AJ1" s="63">
        <v>14</v>
      </c>
      <c r="AK1" s="63">
        <v>14.5</v>
      </c>
      <c r="AL1" s="63">
        <v>15</v>
      </c>
      <c r="AM1" s="63">
        <v>15.5</v>
      </c>
      <c r="AN1" s="63">
        <v>16</v>
      </c>
      <c r="AO1" s="63">
        <v>16.5</v>
      </c>
      <c r="AP1" s="63">
        <v>17</v>
      </c>
      <c r="AQ1" s="63">
        <v>17.5</v>
      </c>
      <c r="AR1" s="63">
        <v>18</v>
      </c>
      <c r="AS1" s="63">
        <v>18.5</v>
      </c>
      <c r="AT1" s="63">
        <v>19</v>
      </c>
      <c r="AU1" s="63">
        <v>19.5</v>
      </c>
      <c r="AV1" s="63">
        <v>20</v>
      </c>
      <c r="AW1" s="63">
        <v>20.5</v>
      </c>
      <c r="AX1" s="63">
        <v>21</v>
      </c>
      <c r="AY1" s="63">
        <v>21.5</v>
      </c>
      <c r="AZ1" s="63">
        <v>22</v>
      </c>
      <c r="BA1" s="63">
        <v>22.5</v>
      </c>
      <c r="BB1" s="63">
        <v>23</v>
      </c>
      <c r="BC1" s="63">
        <v>23.5</v>
      </c>
      <c r="BD1" s="63">
        <v>24</v>
      </c>
      <c r="BE1" s="63">
        <v>24.5</v>
      </c>
      <c r="BF1" s="63">
        <v>25</v>
      </c>
      <c r="BG1" s="63">
        <v>25.5</v>
      </c>
      <c r="BH1" s="63">
        <v>26</v>
      </c>
      <c r="BI1" s="63">
        <v>26.5</v>
      </c>
      <c r="BJ1" s="63">
        <v>27</v>
      </c>
      <c r="BK1" s="63">
        <v>27.5</v>
      </c>
      <c r="BL1" s="63">
        <v>28</v>
      </c>
      <c r="BM1" s="63">
        <v>28.5</v>
      </c>
      <c r="BN1" s="63">
        <v>29</v>
      </c>
      <c r="BO1" s="63">
        <v>29.5</v>
      </c>
      <c r="BP1" s="63">
        <v>30</v>
      </c>
      <c r="BQ1" s="63">
        <v>30.5</v>
      </c>
      <c r="BR1" s="63">
        <v>31</v>
      </c>
      <c r="BS1" s="63">
        <v>31.5</v>
      </c>
      <c r="BT1" s="63">
        <v>32</v>
      </c>
      <c r="BU1" s="63">
        <v>32.5</v>
      </c>
      <c r="BV1" s="63">
        <v>33</v>
      </c>
      <c r="BW1" s="63">
        <v>33.5</v>
      </c>
      <c r="BX1" s="63">
        <v>34</v>
      </c>
      <c r="BY1" s="63">
        <v>34.5</v>
      </c>
      <c r="BZ1" s="63">
        <v>35</v>
      </c>
      <c r="CA1" s="63">
        <v>35.5</v>
      </c>
      <c r="CB1" s="63">
        <v>36</v>
      </c>
      <c r="CC1" s="63">
        <v>36.5</v>
      </c>
      <c r="CD1" s="63">
        <v>37</v>
      </c>
      <c r="CE1" s="63">
        <v>37.5</v>
      </c>
      <c r="CF1" s="63">
        <v>38</v>
      </c>
      <c r="CG1" s="63">
        <v>38.5</v>
      </c>
      <c r="CH1" s="63">
        <v>39</v>
      </c>
      <c r="CI1" s="63">
        <v>39.5</v>
      </c>
      <c r="CJ1" s="63">
        <v>40</v>
      </c>
      <c r="CK1" s="63">
        <v>40.5</v>
      </c>
      <c r="CL1" s="63">
        <v>41</v>
      </c>
      <c r="CM1" s="63">
        <v>41.5</v>
      </c>
      <c r="CN1" s="63">
        <v>42</v>
      </c>
      <c r="CO1" s="63">
        <v>42.5</v>
      </c>
      <c r="CP1" s="63">
        <v>43</v>
      </c>
      <c r="CQ1" s="63">
        <v>43.5</v>
      </c>
      <c r="CR1" s="63">
        <v>44</v>
      </c>
      <c r="CS1" s="63">
        <v>44.5</v>
      </c>
      <c r="CT1" s="63">
        <v>45</v>
      </c>
      <c r="CU1" s="63">
        <v>45.5</v>
      </c>
      <c r="CV1" s="63">
        <v>46</v>
      </c>
      <c r="CW1" s="63">
        <v>46.5</v>
      </c>
      <c r="CX1" s="63">
        <v>47</v>
      </c>
      <c r="CY1" s="63">
        <v>47.5</v>
      </c>
      <c r="CZ1" s="63">
        <v>48</v>
      </c>
      <c r="DA1" s="63">
        <v>48.5</v>
      </c>
      <c r="DB1" s="63">
        <v>49</v>
      </c>
      <c r="DC1" s="63">
        <v>49.5</v>
      </c>
      <c r="DD1" s="63">
        <v>50</v>
      </c>
      <c r="DE1" s="63">
        <v>50.5</v>
      </c>
      <c r="DF1" s="63">
        <v>51</v>
      </c>
      <c r="DG1" s="63">
        <v>51.5</v>
      </c>
      <c r="DH1" s="63">
        <v>52</v>
      </c>
      <c r="DI1" s="63">
        <v>52.5</v>
      </c>
      <c r="DJ1" s="63">
        <v>53</v>
      </c>
      <c r="DK1" s="63">
        <v>53.5</v>
      </c>
      <c r="DL1" s="63">
        <v>54</v>
      </c>
      <c r="DM1" s="63">
        <v>54.5</v>
      </c>
      <c r="DN1" s="63">
        <v>55</v>
      </c>
      <c r="DO1" s="63">
        <v>55.5</v>
      </c>
      <c r="DP1" s="63">
        <v>56</v>
      </c>
      <c r="DQ1" s="63">
        <v>56.5</v>
      </c>
      <c r="DR1" s="63">
        <v>57</v>
      </c>
      <c r="DS1" s="63">
        <v>57.5</v>
      </c>
      <c r="DT1" s="63">
        <v>58</v>
      </c>
      <c r="DU1" s="63">
        <v>58.5</v>
      </c>
      <c r="DV1" s="63">
        <v>59</v>
      </c>
      <c r="DW1" s="63">
        <v>59.5</v>
      </c>
      <c r="DX1" s="63">
        <v>60</v>
      </c>
      <c r="DY1" s="63">
        <v>60.5</v>
      </c>
      <c r="DZ1" s="63">
        <v>61</v>
      </c>
      <c r="EA1" s="63">
        <v>61.5</v>
      </c>
      <c r="EB1" s="63">
        <v>62</v>
      </c>
      <c r="EC1" s="63">
        <v>62.5</v>
      </c>
      <c r="ED1" s="63">
        <v>63</v>
      </c>
      <c r="EE1" s="63">
        <v>63.5</v>
      </c>
      <c r="EF1" s="63">
        <v>64</v>
      </c>
      <c r="EG1" s="63">
        <v>64.5</v>
      </c>
      <c r="EH1" s="63">
        <v>65</v>
      </c>
      <c r="EI1" s="63">
        <v>65.5</v>
      </c>
      <c r="EJ1" s="63">
        <v>66</v>
      </c>
      <c r="EK1" s="63">
        <v>66.5</v>
      </c>
      <c r="EL1" s="63">
        <v>67</v>
      </c>
      <c r="EM1" s="63">
        <v>67.5</v>
      </c>
      <c r="EN1" s="63">
        <v>68</v>
      </c>
      <c r="EO1" s="63">
        <v>68.5</v>
      </c>
      <c r="EP1" s="63">
        <v>69</v>
      </c>
      <c r="EQ1" s="63">
        <v>69.5</v>
      </c>
      <c r="ER1" s="63">
        <v>70</v>
      </c>
      <c r="ES1" s="63">
        <v>70.5</v>
      </c>
      <c r="ET1" s="63">
        <v>71</v>
      </c>
      <c r="EU1" s="63">
        <v>71.5</v>
      </c>
      <c r="EV1" s="63">
        <v>72</v>
      </c>
      <c r="EW1" s="63">
        <v>72.5</v>
      </c>
      <c r="EX1" s="63">
        <v>73</v>
      </c>
      <c r="EY1" s="63">
        <v>73.5</v>
      </c>
      <c r="EZ1" s="63">
        <v>74</v>
      </c>
      <c r="FA1" s="63">
        <v>74.5</v>
      </c>
      <c r="FB1" s="63">
        <v>75</v>
      </c>
      <c r="FC1" s="63">
        <v>75.5</v>
      </c>
      <c r="FD1" s="63">
        <v>76</v>
      </c>
      <c r="FE1" s="63">
        <v>76.5</v>
      </c>
      <c r="FF1" s="63">
        <v>77</v>
      </c>
      <c r="FG1" s="63">
        <v>77.5</v>
      </c>
      <c r="FH1" s="63">
        <v>78</v>
      </c>
      <c r="FI1" s="63">
        <v>78.5</v>
      </c>
      <c r="FJ1" s="63">
        <v>79</v>
      </c>
      <c r="FK1" s="63">
        <v>79.5</v>
      </c>
      <c r="FL1" s="63">
        <v>80</v>
      </c>
      <c r="FM1" s="63">
        <v>80.5</v>
      </c>
      <c r="FN1" s="63">
        <v>81</v>
      </c>
      <c r="FO1" s="63">
        <v>81.5</v>
      </c>
      <c r="FP1" s="63">
        <v>82</v>
      </c>
      <c r="FQ1" s="63">
        <v>82.5</v>
      </c>
      <c r="FR1" s="63">
        <v>83</v>
      </c>
      <c r="FS1" s="63">
        <v>83.5</v>
      </c>
      <c r="FT1" s="63">
        <v>84</v>
      </c>
      <c r="FU1" s="63">
        <v>84.5</v>
      </c>
      <c r="FV1" s="63">
        <v>85</v>
      </c>
      <c r="FW1" s="63">
        <v>85.5</v>
      </c>
      <c r="FX1" s="63">
        <v>86</v>
      </c>
      <c r="FY1" s="63">
        <v>86.5</v>
      </c>
      <c r="FZ1" s="63">
        <v>87</v>
      </c>
      <c r="GA1" s="63">
        <v>87.5</v>
      </c>
      <c r="GB1" s="63">
        <v>88</v>
      </c>
      <c r="GC1" s="63">
        <v>88.5</v>
      </c>
      <c r="GD1" s="63">
        <v>89</v>
      </c>
      <c r="GE1" s="63">
        <v>89.5</v>
      </c>
      <c r="GF1" s="63">
        <v>90</v>
      </c>
      <c r="GG1" s="63">
        <v>90.5</v>
      </c>
      <c r="GH1" s="63">
        <v>91</v>
      </c>
      <c r="GI1" s="63">
        <v>91.5</v>
      </c>
      <c r="GJ1" s="63">
        <v>92</v>
      </c>
      <c r="GK1" s="63">
        <v>92.5</v>
      </c>
      <c r="GL1" s="63">
        <v>93</v>
      </c>
      <c r="GM1" s="63">
        <v>93.5</v>
      </c>
      <c r="GN1" s="63">
        <v>94</v>
      </c>
      <c r="GO1" s="63">
        <v>94.5</v>
      </c>
      <c r="GP1" s="63">
        <v>95</v>
      </c>
      <c r="GQ1" s="63">
        <v>95.5</v>
      </c>
      <c r="GR1" s="63">
        <v>96</v>
      </c>
    </row>
    <row r="2" spans="1:201" s="45" customFormat="1" x14ac:dyDescent="0.2">
      <c r="A2" s="66" t="s">
        <v>8</v>
      </c>
      <c r="B2" s="66">
        <v>0</v>
      </c>
      <c r="C2" s="66">
        <v>3.2776777777777781E-4</v>
      </c>
      <c r="D2" s="66">
        <v>1.4388788888888889E-3</v>
      </c>
      <c r="E2" s="66">
        <v>8.383323333333333E-3</v>
      </c>
      <c r="F2" s="66">
        <v>1.6716656666666666E-2</v>
      </c>
      <c r="G2" s="66">
        <v>5.0049990000000003E-2</v>
      </c>
      <c r="H2" s="66">
        <v>8.3383323333333328E-2</v>
      </c>
      <c r="I2" s="66">
        <v>0.16671665666666666</v>
      </c>
      <c r="J2" s="66">
        <v>0.25004999</v>
      </c>
      <c r="K2" s="66">
        <v>0.33338332333333331</v>
      </c>
      <c r="L2" s="66">
        <v>0.50004999000000006</v>
      </c>
      <c r="M2" s="67">
        <v>0.66671665666666668</v>
      </c>
      <c r="N2" s="67">
        <v>0.83338332333333343</v>
      </c>
      <c r="O2" s="66">
        <v>1.0000499899999999</v>
      </c>
      <c r="P2" s="66">
        <v>1.5000499899999999</v>
      </c>
      <c r="Q2" s="66">
        <v>3.0000499899999999</v>
      </c>
      <c r="R2" s="67">
        <v>5.0000499899999999</v>
      </c>
      <c r="S2" s="66">
        <v>5.5000499899999999</v>
      </c>
      <c r="T2" s="66">
        <v>6.0000499899999999</v>
      </c>
      <c r="U2" s="66">
        <v>6.5000499899999999</v>
      </c>
      <c r="V2" s="66">
        <v>7.0000499899999999</v>
      </c>
      <c r="W2" s="66">
        <v>7.5000499899999999</v>
      </c>
      <c r="X2" s="66">
        <v>8.0000499900000008</v>
      </c>
      <c r="Y2" s="66">
        <v>8.5000499900000008</v>
      </c>
      <c r="Z2" s="66">
        <v>9.0000499900000008</v>
      </c>
      <c r="AA2" s="66">
        <v>9.5000499900000008</v>
      </c>
      <c r="AB2" s="66">
        <v>10.000049990000001</v>
      </c>
      <c r="AC2" s="66">
        <v>10.500049990000001</v>
      </c>
      <c r="AD2" s="66">
        <v>11.000049990000001</v>
      </c>
      <c r="AE2" s="66">
        <v>11.500049990000001</v>
      </c>
      <c r="AF2" s="66">
        <v>12.000049990000001</v>
      </c>
      <c r="AG2" s="66">
        <v>12.500049990000001</v>
      </c>
      <c r="AH2" s="66">
        <v>13.000049990000001</v>
      </c>
      <c r="AI2" s="66">
        <v>13.500049990000001</v>
      </c>
      <c r="AJ2" s="66">
        <v>14.000049990000001</v>
      </c>
      <c r="AK2" s="66">
        <v>14.500049990000001</v>
      </c>
      <c r="AL2" s="66">
        <v>15.000049990000001</v>
      </c>
      <c r="AM2" s="66">
        <v>15.500049990000001</v>
      </c>
      <c r="AN2" s="66">
        <v>16.000049990000001</v>
      </c>
      <c r="AO2" s="66">
        <v>16.500049990000001</v>
      </c>
      <c r="AP2" s="66">
        <v>17.000049990000001</v>
      </c>
      <c r="AQ2" s="66">
        <v>17.500049990000001</v>
      </c>
      <c r="AR2" s="66">
        <v>18.000049990000001</v>
      </c>
      <c r="AS2" s="66">
        <v>18.500049990000001</v>
      </c>
      <c r="AT2" s="66">
        <v>19.000049990000001</v>
      </c>
      <c r="AU2" s="66">
        <v>19.500049990000001</v>
      </c>
      <c r="AV2" s="66">
        <v>20.000049990000001</v>
      </c>
      <c r="AW2" s="66">
        <v>20.500049990000001</v>
      </c>
      <c r="AX2" s="66">
        <v>21.000049990000001</v>
      </c>
      <c r="AY2" s="66">
        <v>21.500049990000001</v>
      </c>
      <c r="AZ2" s="66">
        <v>22.000049990000001</v>
      </c>
      <c r="BA2" s="66">
        <v>22.500049990000001</v>
      </c>
      <c r="BB2" s="66">
        <v>23.000049990000001</v>
      </c>
      <c r="BC2" s="66">
        <v>23.500049990000001</v>
      </c>
      <c r="BD2" s="66">
        <v>24.000049990000001</v>
      </c>
      <c r="BE2" s="66">
        <v>24.500049990000001</v>
      </c>
      <c r="BF2" s="66">
        <v>25.000049990000001</v>
      </c>
      <c r="BG2" s="66">
        <v>25.500049990000001</v>
      </c>
      <c r="BH2" s="66">
        <v>26.000049990000001</v>
      </c>
      <c r="BI2" s="66">
        <v>26.500049990000001</v>
      </c>
      <c r="BJ2" s="66">
        <v>27.000049990000001</v>
      </c>
      <c r="BK2" s="66">
        <v>27.500049990000001</v>
      </c>
      <c r="BL2" s="66">
        <v>28.000049990000001</v>
      </c>
      <c r="BM2" s="66">
        <v>28.500049990000001</v>
      </c>
      <c r="BN2" s="66">
        <v>29.000049990000001</v>
      </c>
      <c r="BO2" s="66">
        <v>29.500049990000001</v>
      </c>
      <c r="BP2" s="66">
        <v>30.000049990000001</v>
      </c>
      <c r="BQ2" s="66">
        <v>30.500049990000001</v>
      </c>
      <c r="BR2" s="66">
        <v>31.000049990000001</v>
      </c>
      <c r="BS2" s="66">
        <v>31.500049990000001</v>
      </c>
      <c r="BT2" s="66">
        <v>32.000049990000001</v>
      </c>
      <c r="BU2" s="66">
        <v>32.500049990000001</v>
      </c>
      <c r="BV2" s="66">
        <v>33.000049990000001</v>
      </c>
      <c r="BW2" s="66">
        <v>33.500049990000001</v>
      </c>
      <c r="BX2" s="66">
        <v>34.000049990000001</v>
      </c>
      <c r="BY2" s="66">
        <v>34.500049990000001</v>
      </c>
      <c r="BZ2" s="66">
        <v>35.000049990000001</v>
      </c>
      <c r="CA2" s="66">
        <v>35.500049990000001</v>
      </c>
      <c r="CB2" s="66">
        <v>36.000049990000001</v>
      </c>
      <c r="CC2" s="66">
        <v>36.500049990000001</v>
      </c>
      <c r="CD2" s="66">
        <v>37.000049990000001</v>
      </c>
      <c r="CE2" s="66">
        <v>37.500049990000001</v>
      </c>
      <c r="CF2" s="66">
        <v>38.000049990000001</v>
      </c>
      <c r="CG2" s="66">
        <v>38.500049990000001</v>
      </c>
      <c r="CH2" s="66">
        <v>39.000049990000001</v>
      </c>
      <c r="CI2" s="66">
        <v>39.500049990000001</v>
      </c>
      <c r="CJ2" s="66">
        <v>40.000049990000001</v>
      </c>
      <c r="CK2" s="66">
        <v>40.500049990000001</v>
      </c>
      <c r="CL2" s="66">
        <v>41.000049990000001</v>
      </c>
      <c r="CM2" s="66">
        <v>41.500049990000001</v>
      </c>
      <c r="CN2" s="66">
        <v>42.000049990000001</v>
      </c>
      <c r="CO2" s="66">
        <v>42.500049990000001</v>
      </c>
      <c r="CP2" s="66">
        <v>43.000049990000001</v>
      </c>
      <c r="CQ2" s="66">
        <v>43.500049990000001</v>
      </c>
      <c r="CR2" s="66">
        <v>44.000049990000001</v>
      </c>
      <c r="CS2" s="66">
        <v>44.500049990000001</v>
      </c>
      <c r="CT2" s="66">
        <v>45.000049990000001</v>
      </c>
      <c r="CU2" s="66">
        <v>45.500049990000001</v>
      </c>
      <c r="CV2" s="66">
        <v>46.000049990000001</v>
      </c>
      <c r="CW2" s="66">
        <v>46.500049990000001</v>
      </c>
      <c r="CX2" s="66">
        <v>47.000049990000001</v>
      </c>
      <c r="CY2" s="66">
        <v>47.500049990000001</v>
      </c>
      <c r="CZ2" s="66">
        <v>48.000049990000001</v>
      </c>
      <c r="DA2" s="66">
        <v>48.500049990000001</v>
      </c>
      <c r="DB2" s="66">
        <v>49.000049990000001</v>
      </c>
      <c r="DC2" s="66">
        <v>49.500049990000001</v>
      </c>
      <c r="DD2" s="66">
        <v>50.000049990000001</v>
      </c>
      <c r="DE2" s="66">
        <v>50.500049990000001</v>
      </c>
      <c r="DF2" s="66">
        <v>51.000049990000001</v>
      </c>
      <c r="DG2" s="66">
        <v>51.500049990000001</v>
      </c>
      <c r="DH2" s="66">
        <v>52.000049990000001</v>
      </c>
      <c r="DI2" s="66">
        <v>52.500049990000001</v>
      </c>
      <c r="DJ2" s="66">
        <v>53.000049990000001</v>
      </c>
      <c r="DK2" s="66">
        <v>53.500049990000001</v>
      </c>
      <c r="DL2" s="66">
        <v>54.000049990000001</v>
      </c>
      <c r="DM2" s="66">
        <v>54.500049990000001</v>
      </c>
      <c r="DN2" s="66">
        <v>55.000049990000001</v>
      </c>
      <c r="DO2" s="66">
        <v>55.500049990000001</v>
      </c>
      <c r="DP2" s="66">
        <v>56.000049990000001</v>
      </c>
      <c r="DQ2" s="66">
        <v>56.500049990000001</v>
      </c>
      <c r="DR2" s="66">
        <v>57.000049990000001</v>
      </c>
      <c r="DS2" s="66">
        <v>57.500049990000001</v>
      </c>
      <c r="DT2" s="66">
        <v>58.000049990000001</v>
      </c>
      <c r="DU2" s="66">
        <v>58.500049990000001</v>
      </c>
      <c r="DV2" s="66">
        <v>59.000049990000001</v>
      </c>
      <c r="DW2" s="66">
        <v>59.500049990000001</v>
      </c>
      <c r="DX2" s="66">
        <v>60.000049990000001</v>
      </c>
      <c r="DY2" s="66">
        <v>60.500049990000001</v>
      </c>
      <c r="DZ2" s="66">
        <v>61.000049990000001</v>
      </c>
      <c r="EA2" s="66">
        <v>61.500049990000001</v>
      </c>
      <c r="EB2" s="66">
        <v>62.000049990000001</v>
      </c>
      <c r="EC2" s="66">
        <v>62.500049990000001</v>
      </c>
      <c r="ED2" s="66">
        <v>63.000049990000001</v>
      </c>
      <c r="EE2" s="66">
        <v>63.500049990000001</v>
      </c>
      <c r="EF2" s="66">
        <v>64.000049989999994</v>
      </c>
      <c r="EG2" s="66">
        <v>64.500049989999994</v>
      </c>
      <c r="EH2" s="66">
        <v>65.000049989999994</v>
      </c>
      <c r="EI2" s="66">
        <v>65.500049989999994</v>
      </c>
      <c r="EJ2" s="66">
        <v>66.000049989999994</v>
      </c>
      <c r="EK2" s="66">
        <v>66.500049989999994</v>
      </c>
      <c r="EL2" s="66">
        <v>67.000049989999994</v>
      </c>
      <c r="EM2" s="66">
        <v>67.500049989999994</v>
      </c>
      <c r="EN2" s="66">
        <v>68.000049989999994</v>
      </c>
      <c r="EO2" s="66">
        <v>68.500049989999994</v>
      </c>
      <c r="EP2" s="66">
        <v>69.000049989999994</v>
      </c>
      <c r="EQ2" s="66">
        <v>69.500049989999994</v>
      </c>
      <c r="ER2" s="66">
        <v>70.000049989999994</v>
      </c>
      <c r="ES2" s="66">
        <v>70.500049989999994</v>
      </c>
      <c r="ET2" s="66">
        <v>71.000049989999994</v>
      </c>
      <c r="EU2" s="66">
        <v>71.500049989999994</v>
      </c>
      <c r="EV2" s="66">
        <v>72.000049989999994</v>
      </c>
      <c r="EW2" s="66">
        <v>72.500049989999994</v>
      </c>
      <c r="EX2" s="66">
        <v>73.000049989999994</v>
      </c>
      <c r="EY2" s="66">
        <v>73.500049989999994</v>
      </c>
      <c r="EZ2" s="66">
        <v>74.000049989999994</v>
      </c>
      <c r="FA2" s="66">
        <v>74.500049989999994</v>
      </c>
      <c r="FB2" s="66">
        <v>75.000049989999994</v>
      </c>
      <c r="FC2" s="66">
        <v>75.500049989999994</v>
      </c>
      <c r="FD2" s="66">
        <v>76.000049989999994</v>
      </c>
      <c r="FE2" s="66">
        <v>76.500049989999994</v>
      </c>
      <c r="FF2" s="66">
        <v>77.000049989999994</v>
      </c>
      <c r="FG2" s="66">
        <v>77.500049989999994</v>
      </c>
      <c r="FH2" s="66">
        <v>78.000049989999994</v>
      </c>
      <c r="FI2" s="66">
        <v>78.500049989999994</v>
      </c>
      <c r="FJ2" s="66">
        <v>79.000049989999994</v>
      </c>
      <c r="FK2" s="66">
        <v>79.500049989999994</v>
      </c>
      <c r="FL2" s="66">
        <v>80.000049989999994</v>
      </c>
      <c r="FM2" s="66">
        <v>80.500049989999994</v>
      </c>
      <c r="FN2" s="66">
        <v>81.000049989999994</v>
      </c>
      <c r="FO2" s="66">
        <v>81.500049989999994</v>
      </c>
      <c r="FP2" s="66">
        <v>82.000049989999994</v>
      </c>
      <c r="FQ2" s="66">
        <v>82.500049989999994</v>
      </c>
      <c r="FR2" s="66">
        <v>83.000049989999994</v>
      </c>
      <c r="FS2" s="66">
        <v>83.500049989999994</v>
      </c>
      <c r="FT2" s="66">
        <v>84.000049989999994</v>
      </c>
      <c r="FU2" s="66">
        <v>84.500049989999994</v>
      </c>
      <c r="FV2" s="66">
        <v>85.000049989999994</v>
      </c>
      <c r="FW2" s="66">
        <v>85.500049989999994</v>
      </c>
      <c r="FX2" s="66">
        <v>86.000049989999994</v>
      </c>
      <c r="FY2" s="66">
        <v>86.500049989999994</v>
      </c>
      <c r="FZ2" s="66">
        <v>87.000049989999994</v>
      </c>
      <c r="GA2" s="66">
        <v>87.500049989999994</v>
      </c>
      <c r="GB2" s="66">
        <v>88.000049989999994</v>
      </c>
      <c r="GC2" s="66">
        <v>88.500049989999994</v>
      </c>
      <c r="GD2" s="66">
        <v>89.000049989999994</v>
      </c>
      <c r="GE2" s="66">
        <v>89.500049989999994</v>
      </c>
      <c r="GF2" s="66">
        <v>90.000049989999994</v>
      </c>
      <c r="GG2" s="66">
        <v>90.500049989999994</v>
      </c>
      <c r="GH2" s="66">
        <v>91.000049989999994</v>
      </c>
      <c r="GI2" s="66">
        <v>91.500049989999994</v>
      </c>
      <c r="GJ2" s="66">
        <v>92.000049989999994</v>
      </c>
      <c r="GK2" s="66">
        <v>92.500049989999994</v>
      </c>
      <c r="GL2" s="66">
        <v>93.000049989999994</v>
      </c>
      <c r="GM2" s="66">
        <v>93.500049989999994</v>
      </c>
      <c r="GN2" s="66">
        <v>94.000049989999994</v>
      </c>
      <c r="GO2" s="66">
        <v>94.500049989999994</v>
      </c>
      <c r="GP2" s="66">
        <v>95.000049989999994</v>
      </c>
      <c r="GQ2" s="66">
        <v>95.500049989999994</v>
      </c>
      <c r="GR2" s="66">
        <v>96.000049989999994</v>
      </c>
      <c r="GS2" s="66"/>
    </row>
    <row r="3" spans="1:201" s="69" customFormat="1" x14ac:dyDescent="0.2">
      <c r="A3" s="68">
        <v>1</v>
      </c>
      <c r="B3" s="68">
        <v>2</v>
      </c>
      <c r="C3" s="68">
        <v>3</v>
      </c>
      <c r="D3" s="68">
        <v>4</v>
      </c>
      <c r="E3" s="68">
        <v>5</v>
      </c>
      <c r="F3" s="68">
        <v>6</v>
      </c>
      <c r="G3" s="68">
        <v>7</v>
      </c>
      <c r="H3" s="68">
        <v>8</v>
      </c>
      <c r="I3" s="68">
        <v>9</v>
      </c>
      <c r="J3" s="68">
        <v>10</v>
      </c>
      <c r="K3" s="68">
        <v>11</v>
      </c>
      <c r="L3" s="68">
        <v>12</v>
      </c>
      <c r="M3" s="68">
        <v>13</v>
      </c>
      <c r="N3" s="68">
        <v>14</v>
      </c>
      <c r="O3" s="68">
        <v>15</v>
      </c>
      <c r="P3" s="68">
        <v>16</v>
      </c>
      <c r="Q3" s="68">
        <v>17</v>
      </c>
      <c r="R3" s="68">
        <v>18</v>
      </c>
      <c r="S3" s="68">
        <v>19</v>
      </c>
      <c r="T3" s="68">
        <v>20</v>
      </c>
      <c r="U3" s="68">
        <v>21</v>
      </c>
      <c r="V3" s="68">
        <v>22</v>
      </c>
      <c r="W3" s="68">
        <v>23</v>
      </c>
      <c r="X3" s="68">
        <v>24</v>
      </c>
      <c r="Y3" s="68">
        <v>25</v>
      </c>
      <c r="Z3" s="68">
        <v>26</v>
      </c>
      <c r="AA3" s="68">
        <v>27</v>
      </c>
      <c r="AB3" s="68">
        <v>28</v>
      </c>
      <c r="AC3" s="68">
        <v>29</v>
      </c>
      <c r="AD3" s="68">
        <v>30</v>
      </c>
      <c r="AE3" s="68">
        <v>31</v>
      </c>
      <c r="AF3" s="68">
        <v>32</v>
      </c>
      <c r="AG3" s="68">
        <v>33</v>
      </c>
      <c r="AH3" s="68">
        <v>34</v>
      </c>
      <c r="AI3" s="68">
        <v>35</v>
      </c>
      <c r="AJ3" s="68">
        <v>36</v>
      </c>
      <c r="AK3" s="68">
        <v>37</v>
      </c>
      <c r="AL3" s="68">
        <v>38</v>
      </c>
      <c r="AM3" s="68">
        <v>39</v>
      </c>
      <c r="AN3" s="68">
        <v>40</v>
      </c>
      <c r="AO3" s="68">
        <v>41</v>
      </c>
      <c r="AP3" s="68">
        <v>42</v>
      </c>
      <c r="AQ3" s="68">
        <v>43</v>
      </c>
      <c r="AR3" s="68">
        <v>44</v>
      </c>
      <c r="AS3" s="68">
        <v>45</v>
      </c>
      <c r="AT3" s="68">
        <v>46</v>
      </c>
      <c r="AU3" s="68">
        <v>47</v>
      </c>
      <c r="AV3" s="68">
        <v>48</v>
      </c>
      <c r="AW3" s="68">
        <v>49</v>
      </c>
      <c r="AX3" s="68">
        <v>50</v>
      </c>
      <c r="AY3" s="68">
        <v>51</v>
      </c>
      <c r="AZ3" s="68">
        <v>52</v>
      </c>
      <c r="BA3" s="68">
        <v>53</v>
      </c>
      <c r="BB3" s="68">
        <v>54</v>
      </c>
      <c r="BC3" s="68">
        <v>55</v>
      </c>
      <c r="BD3" s="68">
        <v>56</v>
      </c>
      <c r="BE3" s="68">
        <v>57</v>
      </c>
      <c r="BF3" s="68">
        <v>58</v>
      </c>
      <c r="BG3" s="68">
        <v>59</v>
      </c>
      <c r="BH3" s="68">
        <v>60</v>
      </c>
      <c r="BI3" s="68">
        <v>61</v>
      </c>
      <c r="BJ3" s="68">
        <v>62</v>
      </c>
      <c r="BK3" s="68">
        <v>63</v>
      </c>
      <c r="BL3" s="68">
        <v>64</v>
      </c>
      <c r="BM3" s="68">
        <v>65</v>
      </c>
      <c r="BN3" s="68">
        <v>66</v>
      </c>
      <c r="BO3" s="68">
        <v>67</v>
      </c>
      <c r="BP3" s="68">
        <v>68</v>
      </c>
      <c r="BQ3" s="68">
        <v>69</v>
      </c>
      <c r="BR3" s="68">
        <v>70</v>
      </c>
      <c r="BS3" s="68">
        <v>71</v>
      </c>
      <c r="BT3" s="68">
        <v>72</v>
      </c>
      <c r="BU3" s="68">
        <v>73</v>
      </c>
      <c r="BV3" s="68">
        <v>74</v>
      </c>
      <c r="BW3" s="68">
        <v>75</v>
      </c>
      <c r="BX3" s="68">
        <v>76</v>
      </c>
      <c r="BY3" s="68">
        <v>77</v>
      </c>
      <c r="BZ3" s="68">
        <v>78</v>
      </c>
      <c r="CA3" s="68">
        <v>79</v>
      </c>
      <c r="CB3" s="68">
        <v>80</v>
      </c>
      <c r="CC3" s="68">
        <v>81</v>
      </c>
      <c r="CD3" s="68">
        <v>82</v>
      </c>
      <c r="CE3" s="68">
        <v>83</v>
      </c>
      <c r="CF3" s="68">
        <v>84</v>
      </c>
      <c r="CG3" s="68">
        <v>85</v>
      </c>
      <c r="CH3" s="68">
        <v>86</v>
      </c>
      <c r="CI3" s="68">
        <v>87</v>
      </c>
      <c r="CJ3" s="68">
        <v>88</v>
      </c>
      <c r="CK3" s="68">
        <v>89</v>
      </c>
      <c r="CL3" s="68">
        <v>90</v>
      </c>
      <c r="CM3" s="68">
        <v>91</v>
      </c>
      <c r="CN3" s="68">
        <v>92</v>
      </c>
      <c r="CO3" s="68">
        <v>93</v>
      </c>
      <c r="CP3" s="68">
        <v>94</v>
      </c>
      <c r="CQ3" s="68">
        <v>95</v>
      </c>
      <c r="CR3" s="68">
        <v>96</v>
      </c>
      <c r="CS3" s="68">
        <v>97</v>
      </c>
      <c r="CT3" s="68">
        <v>98</v>
      </c>
      <c r="CU3" s="68">
        <v>99</v>
      </c>
      <c r="CV3" s="68">
        <v>100</v>
      </c>
      <c r="CW3" s="68">
        <v>101</v>
      </c>
      <c r="CX3" s="68">
        <v>102</v>
      </c>
      <c r="CY3" s="68">
        <v>103</v>
      </c>
      <c r="CZ3" s="68">
        <v>104</v>
      </c>
      <c r="DA3" s="68">
        <v>105</v>
      </c>
      <c r="DB3" s="68">
        <v>106</v>
      </c>
      <c r="DC3" s="68">
        <v>107</v>
      </c>
      <c r="DD3" s="68">
        <v>108</v>
      </c>
      <c r="DE3" s="68">
        <v>109</v>
      </c>
      <c r="DF3" s="68">
        <v>110</v>
      </c>
      <c r="DG3" s="68">
        <v>111</v>
      </c>
      <c r="DH3" s="68">
        <v>112</v>
      </c>
      <c r="DI3" s="68">
        <v>113</v>
      </c>
      <c r="DJ3" s="68">
        <v>114</v>
      </c>
      <c r="DK3" s="68">
        <v>115</v>
      </c>
      <c r="DL3" s="68">
        <v>116</v>
      </c>
      <c r="DM3" s="68">
        <v>117</v>
      </c>
      <c r="DN3" s="68">
        <v>118</v>
      </c>
      <c r="DO3" s="68">
        <v>119</v>
      </c>
      <c r="DP3" s="68">
        <v>120</v>
      </c>
      <c r="DQ3" s="68">
        <v>121</v>
      </c>
      <c r="DR3" s="68">
        <v>122</v>
      </c>
      <c r="DS3" s="68">
        <v>123</v>
      </c>
      <c r="DT3" s="68">
        <v>124</v>
      </c>
      <c r="DU3" s="68">
        <v>125</v>
      </c>
      <c r="DV3" s="68">
        <v>126</v>
      </c>
      <c r="DW3" s="68">
        <v>127</v>
      </c>
      <c r="DX3" s="68">
        <v>128</v>
      </c>
      <c r="DY3" s="68">
        <v>129</v>
      </c>
      <c r="DZ3" s="68">
        <v>130</v>
      </c>
      <c r="EA3" s="68">
        <v>131</v>
      </c>
      <c r="EB3" s="68">
        <v>132</v>
      </c>
      <c r="EC3" s="68">
        <v>133</v>
      </c>
      <c r="ED3" s="68">
        <v>134</v>
      </c>
      <c r="EE3" s="68">
        <v>135</v>
      </c>
      <c r="EF3" s="68">
        <v>136</v>
      </c>
      <c r="EG3" s="68">
        <v>137</v>
      </c>
      <c r="EH3" s="68">
        <v>138</v>
      </c>
      <c r="EI3" s="68">
        <v>139</v>
      </c>
      <c r="EJ3" s="68">
        <v>140</v>
      </c>
      <c r="EK3" s="68">
        <v>141</v>
      </c>
      <c r="EL3" s="68">
        <v>142</v>
      </c>
      <c r="EM3" s="68">
        <v>143</v>
      </c>
      <c r="EN3" s="68">
        <v>144</v>
      </c>
      <c r="EO3" s="68">
        <v>145</v>
      </c>
      <c r="EP3" s="68">
        <v>146</v>
      </c>
      <c r="EQ3" s="68">
        <v>147</v>
      </c>
      <c r="ER3" s="68">
        <v>148</v>
      </c>
      <c r="ES3" s="68">
        <v>149</v>
      </c>
      <c r="ET3" s="68">
        <v>150</v>
      </c>
      <c r="EU3" s="68">
        <v>151</v>
      </c>
      <c r="EV3" s="68">
        <v>152</v>
      </c>
      <c r="EW3" s="68">
        <v>153</v>
      </c>
      <c r="EX3" s="68">
        <v>154</v>
      </c>
      <c r="EY3" s="68">
        <v>155</v>
      </c>
      <c r="EZ3" s="68">
        <v>156</v>
      </c>
      <c r="FA3" s="68">
        <v>157</v>
      </c>
      <c r="FB3" s="68">
        <v>158</v>
      </c>
      <c r="FC3" s="68">
        <v>159</v>
      </c>
      <c r="FD3" s="68">
        <v>160</v>
      </c>
      <c r="FE3" s="68">
        <v>161</v>
      </c>
      <c r="FF3" s="68">
        <v>162</v>
      </c>
      <c r="FG3" s="68">
        <v>163</v>
      </c>
      <c r="FH3" s="68">
        <v>164</v>
      </c>
      <c r="FI3" s="68">
        <v>165</v>
      </c>
      <c r="FJ3" s="68">
        <v>166</v>
      </c>
      <c r="FK3" s="68">
        <v>167</v>
      </c>
      <c r="FL3" s="68">
        <v>168</v>
      </c>
      <c r="FM3" s="68">
        <v>169</v>
      </c>
      <c r="FN3" s="68">
        <v>170</v>
      </c>
      <c r="FO3" s="68">
        <v>171</v>
      </c>
      <c r="FP3" s="68">
        <v>172</v>
      </c>
      <c r="FQ3" s="68">
        <v>173</v>
      </c>
      <c r="FR3" s="68">
        <v>174</v>
      </c>
      <c r="FS3" s="68">
        <v>175</v>
      </c>
      <c r="FT3" s="68">
        <v>176</v>
      </c>
      <c r="FU3" s="68">
        <v>177</v>
      </c>
      <c r="FV3" s="68">
        <v>178</v>
      </c>
      <c r="FW3" s="68">
        <v>179</v>
      </c>
      <c r="FX3" s="68">
        <v>180</v>
      </c>
      <c r="FY3" s="68">
        <v>181</v>
      </c>
      <c r="FZ3" s="68">
        <v>182</v>
      </c>
      <c r="GA3" s="68">
        <v>183</v>
      </c>
      <c r="GB3" s="68">
        <v>184</v>
      </c>
      <c r="GC3" s="68">
        <v>185</v>
      </c>
      <c r="GD3" s="68">
        <v>186</v>
      </c>
      <c r="GE3" s="68">
        <v>187</v>
      </c>
      <c r="GF3" s="68">
        <v>188</v>
      </c>
      <c r="GG3" s="68">
        <v>189</v>
      </c>
      <c r="GH3" s="68">
        <v>190</v>
      </c>
      <c r="GI3" s="68">
        <v>191</v>
      </c>
      <c r="GJ3" s="68">
        <v>192</v>
      </c>
      <c r="GK3" s="68">
        <v>193</v>
      </c>
      <c r="GL3" s="68">
        <v>194</v>
      </c>
      <c r="GM3" s="68">
        <v>195</v>
      </c>
      <c r="GN3" s="68">
        <v>196</v>
      </c>
      <c r="GO3" s="68">
        <v>197</v>
      </c>
      <c r="GP3" s="68">
        <v>198</v>
      </c>
      <c r="GQ3" s="68">
        <v>199</v>
      </c>
      <c r="GR3" s="68">
        <v>200</v>
      </c>
      <c r="GS3" s="68"/>
    </row>
    <row r="4" spans="1:201" x14ac:dyDescent="0.2">
      <c r="A4" s="38" t="s">
        <v>71</v>
      </c>
      <c r="B4" s="58">
        <v>0.56647784071976004</v>
      </c>
      <c r="C4" s="58">
        <v>0.56647784071976004</v>
      </c>
      <c r="D4" s="58">
        <v>0.56647784071976004</v>
      </c>
      <c r="E4" s="58">
        <v>0.56647784071976004</v>
      </c>
      <c r="F4" s="58">
        <v>0.56647784071976004</v>
      </c>
      <c r="G4" s="58">
        <v>0.56647784071976004</v>
      </c>
      <c r="H4" s="70">
        <v>0.56647784071976004</v>
      </c>
      <c r="I4" s="70">
        <v>0.56647784071976004</v>
      </c>
      <c r="J4" s="70">
        <v>0.67114093959731536</v>
      </c>
      <c r="K4" s="70">
        <v>0.76853526220614832</v>
      </c>
      <c r="L4" s="70">
        <v>0.97309673726388102</v>
      </c>
      <c r="M4" s="70">
        <v>1.1588275391956375</v>
      </c>
      <c r="N4" s="71">
        <v>1.3481535947458947</v>
      </c>
      <c r="O4" s="70">
        <v>1.5356820234869015</v>
      </c>
      <c r="P4" s="58">
        <v>2.5763516500413233</v>
      </c>
      <c r="Q4" s="70">
        <v>3.6170212765957448</v>
      </c>
      <c r="R4" s="70">
        <v>5.6105610561056105</v>
      </c>
      <c r="S4" s="58">
        <v>6.099854171463658</v>
      </c>
      <c r="T4" s="70">
        <v>6.5891472868217056</v>
      </c>
      <c r="U4" s="58">
        <v>7.0556355903135071</v>
      </c>
      <c r="V4" s="70">
        <v>7.5221238938053094</v>
      </c>
      <c r="W4" s="58">
        <v>8.0110619469026538</v>
      </c>
      <c r="X4" s="70">
        <v>8.5</v>
      </c>
      <c r="Y4" s="58">
        <v>8.9722222222222214</v>
      </c>
      <c r="Z4" s="70">
        <v>9.4444444444444446</v>
      </c>
      <c r="AA4" s="58">
        <v>9.9051490514905147</v>
      </c>
      <c r="AB4" s="70">
        <v>10.365853658536587</v>
      </c>
      <c r="AC4" s="58">
        <v>10.798343973372621</v>
      </c>
      <c r="AD4" s="58">
        <v>11.230834288208655</v>
      </c>
      <c r="AE4" s="58">
        <v>11.663324603044689</v>
      </c>
      <c r="AF4" s="58">
        <v>12.095814917880723</v>
      </c>
      <c r="AG4" s="58">
        <v>12.528305232716757</v>
      </c>
      <c r="AH4" s="58">
        <v>12.960795547552792</v>
      </c>
      <c r="AI4" s="58">
        <v>13.393285862388826</v>
      </c>
      <c r="AJ4" s="58">
        <v>13.82577617722486</v>
      </c>
      <c r="AK4" s="58">
        <v>14.258266492060894</v>
      </c>
      <c r="AL4" s="58">
        <v>14.690756806896928</v>
      </c>
      <c r="AM4" s="58">
        <v>15.123247121732962</v>
      </c>
      <c r="AN4" s="58">
        <v>15.555737436568997</v>
      </c>
      <c r="AO4" s="58">
        <v>15.988227751405031</v>
      </c>
      <c r="AP4" s="58">
        <v>16.420718066241065</v>
      </c>
      <c r="AQ4" s="58">
        <v>16.853208381077099</v>
      </c>
      <c r="AR4" s="58">
        <v>17.285698695913133</v>
      </c>
      <c r="AS4" s="58">
        <v>17.718189010749168</v>
      </c>
      <c r="AT4" s="58">
        <v>18.150679325585202</v>
      </c>
      <c r="AU4" s="58">
        <v>18.583169640421236</v>
      </c>
      <c r="AV4" s="70">
        <v>19.01565995525727</v>
      </c>
      <c r="AW4" s="58">
        <v>19.448150270093304</v>
      </c>
      <c r="AX4" s="58">
        <v>19.880640584929338</v>
      </c>
      <c r="AY4" s="58">
        <v>20.313130899765373</v>
      </c>
      <c r="AZ4" s="58">
        <v>20.745621214601407</v>
      </c>
      <c r="BA4" s="58">
        <v>21.178111529437441</v>
      </c>
      <c r="BB4" s="58">
        <v>21.610601844273475</v>
      </c>
      <c r="BC4" s="58">
        <v>22.043092159109509</v>
      </c>
      <c r="BD4" s="58">
        <v>22.475582473945543</v>
      </c>
      <c r="BE4" s="58">
        <v>22.908072788781578</v>
      </c>
      <c r="BF4" s="58">
        <v>23.340563103617612</v>
      </c>
      <c r="BG4" s="58">
        <v>23.773053418453646</v>
      </c>
      <c r="BH4" s="58">
        <v>24.20554373328968</v>
      </c>
      <c r="BI4" s="58">
        <v>24.638034048125714</v>
      </c>
      <c r="BJ4" s="58">
        <v>25.070524362961748</v>
      </c>
      <c r="BK4" s="58">
        <v>25.503014677797783</v>
      </c>
      <c r="BL4" s="58">
        <v>25.935504992633817</v>
      </c>
      <c r="BM4" s="58">
        <v>26.367995307469851</v>
      </c>
      <c r="BN4" s="58">
        <v>26.800485622305885</v>
      </c>
      <c r="BO4" s="58">
        <v>27.232975937141919</v>
      </c>
      <c r="BP4" s="58">
        <v>27.665466251977954</v>
      </c>
      <c r="BQ4" s="58">
        <v>28.097956566813988</v>
      </c>
      <c r="BR4" s="58">
        <v>28.530446881650022</v>
      </c>
      <c r="BS4" s="58">
        <v>28.962937196486056</v>
      </c>
      <c r="BT4" s="58">
        <v>29.39542751132209</v>
      </c>
      <c r="BU4" s="58">
        <v>29.827917826158124</v>
      </c>
      <c r="BV4" s="58">
        <v>30.260408140994159</v>
      </c>
      <c r="BW4" s="58">
        <v>30.692898455830193</v>
      </c>
      <c r="BX4" s="58">
        <v>31.125388770666227</v>
      </c>
      <c r="BY4" s="58">
        <v>31.557879085502261</v>
      </c>
      <c r="BZ4" s="58">
        <v>31.990369400338295</v>
      </c>
      <c r="CA4" s="58">
        <v>32.422859715174326</v>
      </c>
      <c r="CB4" s="58">
        <v>32.855350030010356</v>
      </c>
      <c r="CC4" s="58">
        <v>33.287840344846387</v>
      </c>
      <c r="CD4" s="58">
        <v>33.720330659682418</v>
      </c>
      <c r="CE4" s="58">
        <v>34.152820974518448</v>
      </c>
      <c r="CF4" s="58">
        <v>34.585311289354479</v>
      </c>
      <c r="CG4" s="58">
        <v>35.01780160419051</v>
      </c>
      <c r="CH4" s="58">
        <v>35.45029191902654</v>
      </c>
      <c r="CI4" s="58">
        <v>35.882782233862571</v>
      </c>
      <c r="CJ4" s="58">
        <v>36.315272548698601</v>
      </c>
      <c r="CK4" s="58">
        <v>36.747762863534632</v>
      </c>
      <c r="CL4" s="58">
        <v>37.180253178370663</v>
      </c>
      <c r="CM4" s="58">
        <v>37.612743493206693</v>
      </c>
      <c r="CN4" s="58">
        <v>38.045233808042724</v>
      </c>
      <c r="CO4" s="58">
        <v>38.477724122878755</v>
      </c>
      <c r="CP4" s="58">
        <v>38.910214437714785</v>
      </c>
      <c r="CQ4" s="58">
        <v>39.342704752550816</v>
      </c>
      <c r="CR4" s="58">
        <v>39.775195067386846</v>
      </c>
      <c r="CS4" s="58">
        <v>40.207685382222877</v>
      </c>
      <c r="CT4" s="58">
        <v>40.640175697058908</v>
      </c>
      <c r="CU4" s="58">
        <v>41.072666011894938</v>
      </c>
      <c r="CV4" s="58">
        <v>41.505156326730969</v>
      </c>
      <c r="CW4" s="58">
        <v>41.937646641567</v>
      </c>
      <c r="CX4" s="58">
        <v>42.37013695640303</v>
      </c>
      <c r="CY4" s="58">
        <v>42.802627271239061</v>
      </c>
      <c r="CZ4" s="58">
        <v>43.235117586075091</v>
      </c>
      <c r="DA4" s="58">
        <v>43.667607900911122</v>
      </c>
      <c r="DB4" s="58">
        <v>44.100098215747153</v>
      </c>
      <c r="DC4" s="58">
        <v>44.532588530583183</v>
      </c>
      <c r="DD4" s="58">
        <v>44.965078845419214</v>
      </c>
      <c r="DE4" s="58">
        <v>45.397569160255244</v>
      </c>
      <c r="DF4" s="58">
        <v>45.830059475091275</v>
      </c>
      <c r="DG4" s="58">
        <v>46.262549789927306</v>
      </c>
      <c r="DH4" s="58">
        <v>46.695040104763336</v>
      </c>
      <c r="DI4" s="58">
        <v>47.127530419599367</v>
      </c>
      <c r="DJ4" s="58">
        <v>47.560020734435398</v>
      </c>
      <c r="DK4" s="58">
        <v>47.992511049271428</v>
      </c>
      <c r="DL4" s="58">
        <v>48.425001364107459</v>
      </c>
      <c r="DM4" s="58">
        <v>48.857491678943489</v>
      </c>
      <c r="DN4" s="58">
        <v>49.28998199377952</v>
      </c>
      <c r="DO4" s="58">
        <v>49.722472308615551</v>
      </c>
      <c r="DP4" s="58">
        <v>50.154962623451581</v>
      </c>
      <c r="DQ4" s="58">
        <v>50.587452938287612</v>
      </c>
      <c r="DR4" s="58">
        <v>51.019943253123643</v>
      </c>
      <c r="DS4" s="58">
        <v>51.452433567959673</v>
      </c>
      <c r="DT4" s="58">
        <v>51.884923882795704</v>
      </c>
      <c r="DU4" s="58">
        <v>52.317414197631734</v>
      </c>
      <c r="DV4" s="58">
        <v>52.749904512467765</v>
      </c>
      <c r="DW4" s="58">
        <v>53.182394827303796</v>
      </c>
      <c r="DX4" s="58">
        <v>53.614885142139826</v>
      </c>
      <c r="DY4" s="58">
        <v>54.047375456975857</v>
      </c>
      <c r="DZ4" s="58">
        <v>54.479865771811887</v>
      </c>
      <c r="EA4" s="58">
        <v>54.912356086647918</v>
      </c>
      <c r="EB4" s="58">
        <v>55.344846401483949</v>
      </c>
      <c r="EC4" s="58">
        <v>55.777336716319979</v>
      </c>
      <c r="ED4" s="58">
        <v>56.20982703115601</v>
      </c>
      <c r="EE4" s="58">
        <v>56.642317345992041</v>
      </c>
      <c r="EF4" s="58">
        <v>57.074807660828071</v>
      </c>
      <c r="EG4" s="58">
        <v>57.507297975664102</v>
      </c>
      <c r="EH4" s="58">
        <v>57.939788290500132</v>
      </c>
      <c r="EI4" s="58">
        <v>58.372278605336163</v>
      </c>
      <c r="EJ4" s="58">
        <v>58.804768920172194</v>
      </c>
      <c r="EK4" s="58">
        <v>59.237259235008224</v>
      </c>
      <c r="EL4" s="58">
        <v>59.669749549844255</v>
      </c>
      <c r="EM4" s="58">
        <v>60.102239864680286</v>
      </c>
      <c r="EN4" s="58">
        <v>60.534730179516316</v>
      </c>
      <c r="EO4" s="58">
        <v>60.967220494352347</v>
      </c>
      <c r="EP4" s="58">
        <v>61.399710809188377</v>
      </c>
      <c r="EQ4" s="58">
        <v>61.832201124024408</v>
      </c>
      <c r="ER4" s="58">
        <v>62.264691438860439</v>
      </c>
      <c r="ES4" s="58">
        <v>62.697181753696469</v>
      </c>
      <c r="ET4" s="58">
        <v>63.1296720685325</v>
      </c>
      <c r="EU4" s="58">
        <v>63.562162383368531</v>
      </c>
      <c r="EV4" s="58">
        <v>63.994652698204561</v>
      </c>
      <c r="EW4" s="58">
        <v>64.427143013040592</v>
      </c>
      <c r="EX4" s="58">
        <v>64.859633327876622</v>
      </c>
      <c r="EY4" s="58">
        <v>65.292123642712653</v>
      </c>
      <c r="EZ4" s="58">
        <v>65.724613957548684</v>
      </c>
      <c r="FA4" s="58">
        <v>66.157104272384714</v>
      </c>
      <c r="FB4" s="58">
        <v>66.589594587220745</v>
      </c>
      <c r="FC4" s="58">
        <v>67.022084902056775</v>
      </c>
      <c r="FD4" s="58">
        <v>67.454575216892806</v>
      </c>
      <c r="FE4" s="58">
        <v>67.887065531728837</v>
      </c>
      <c r="FF4" s="58">
        <v>68.319555846564867</v>
      </c>
      <c r="FG4" s="58">
        <v>68.752046161400898</v>
      </c>
      <c r="FH4" s="58">
        <v>69.184536476236929</v>
      </c>
      <c r="FI4" s="58">
        <v>69.617026791072959</v>
      </c>
      <c r="FJ4" s="58">
        <v>70.04951710590899</v>
      </c>
      <c r="FK4" s="58">
        <v>70.48200742074502</v>
      </c>
      <c r="FL4" s="58">
        <v>70.914497735581051</v>
      </c>
      <c r="FM4" s="58">
        <v>71.346988050417082</v>
      </c>
      <c r="FN4" s="58">
        <v>71.779478365253112</v>
      </c>
      <c r="FO4" s="58">
        <v>72.211968680089143</v>
      </c>
      <c r="FP4" s="58">
        <v>72.644458994925174</v>
      </c>
      <c r="FQ4" s="58">
        <v>73.076949309761204</v>
      </c>
      <c r="FR4" s="58">
        <v>73.509439624597235</v>
      </c>
      <c r="FS4" s="58">
        <v>73.941929939433265</v>
      </c>
      <c r="FT4" s="58">
        <v>74.374420254269296</v>
      </c>
      <c r="FU4" s="58">
        <v>74.806910569105327</v>
      </c>
      <c r="FV4" s="58">
        <v>75.239400883941357</v>
      </c>
      <c r="FW4" s="58">
        <v>75.671891198777388</v>
      </c>
      <c r="FX4" s="58">
        <v>76.104381513613419</v>
      </c>
      <c r="FY4" s="58">
        <v>76.536871828449449</v>
      </c>
      <c r="FZ4" s="58">
        <v>76.96936214328548</v>
      </c>
      <c r="GA4" s="58">
        <v>77.40185245812151</v>
      </c>
      <c r="GB4" s="58">
        <v>77.834342772957541</v>
      </c>
      <c r="GC4" s="58">
        <v>78.266833087793572</v>
      </c>
      <c r="GD4" s="58">
        <v>78.699323402629602</v>
      </c>
      <c r="GE4" s="58">
        <v>79.131813717465633</v>
      </c>
      <c r="GF4" s="58">
        <v>79.564304032301663</v>
      </c>
      <c r="GG4" s="58">
        <v>79.996794347137694</v>
      </c>
      <c r="GH4" s="58">
        <v>80.429284661973725</v>
      </c>
      <c r="GI4" s="58">
        <v>80.861774976809755</v>
      </c>
      <c r="GJ4" s="58">
        <v>81.294265291645786</v>
      </c>
      <c r="GK4" s="58">
        <v>81.726755606481817</v>
      </c>
      <c r="GL4" s="58">
        <v>82.159245921317847</v>
      </c>
      <c r="GM4" s="58">
        <v>82.591736236153878</v>
      </c>
      <c r="GN4" s="58">
        <v>83.024226550989908</v>
      </c>
      <c r="GO4" s="58">
        <v>83.456716865825939</v>
      </c>
      <c r="GP4" s="58">
        <v>83.88920718066197</v>
      </c>
      <c r="GQ4" s="58">
        <v>84.321697495498</v>
      </c>
      <c r="GR4" s="58">
        <v>84.754187810334031</v>
      </c>
      <c r="GS4" s="72"/>
    </row>
    <row r="5" spans="1:201" x14ac:dyDescent="0.2">
      <c r="A5" s="38" t="s">
        <v>69</v>
      </c>
      <c r="B5" s="58">
        <v>0.31968911917098447</v>
      </c>
      <c r="C5" s="58">
        <v>0.31968911917098447</v>
      </c>
      <c r="D5" s="58">
        <v>0.31968911917098447</v>
      </c>
      <c r="E5" s="58">
        <v>0.31968911917098447</v>
      </c>
      <c r="F5" s="58">
        <v>0.31968911917098447</v>
      </c>
      <c r="G5" s="58">
        <v>0.31968911917098447</v>
      </c>
      <c r="H5" s="70">
        <v>0.31968911917098447</v>
      </c>
      <c r="I5" s="70">
        <v>0.43146853146853148</v>
      </c>
      <c r="J5" s="70">
        <v>0.53652173913043477</v>
      </c>
      <c r="K5" s="70">
        <v>0.6360824742268042</v>
      </c>
      <c r="L5" s="70">
        <v>0.82707774798927625</v>
      </c>
      <c r="M5" s="70">
        <v>1.0098199672667758</v>
      </c>
      <c r="N5" s="71">
        <v>1.2435357199179942</v>
      </c>
      <c r="O5" s="70">
        <v>1.4517647058823531</v>
      </c>
      <c r="P5" s="58">
        <v>2.4116747026679524</v>
      </c>
      <c r="Q5" s="70">
        <v>3.3715846994535519</v>
      </c>
      <c r="R5" s="70">
        <v>5.2735042735042743</v>
      </c>
      <c r="S5" s="58">
        <v>5.7592217723796679</v>
      </c>
      <c r="T5" s="70">
        <v>6.2449392712550607</v>
      </c>
      <c r="U5" s="58">
        <v>6.7180407311986254</v>
      </c>
      <c r="V5" s="70">
        <v>7.1911421911421911</v>
      </c>
      <c r="W5" s="58">
        <v>7.660129725347117</v>
      </c>
      <c r="X5" s="70">
        <v>8.1291172595520429</v>
      </c>
      <c r="Y5" s="58">
        <v>8.6013233356583747</v>
      </c>
      <c r="Z5" s="70">
        <v>9.0735294117647065</v>
      </c>
      <c r="AA5" s="58">
        <v>9.5367647058823533</v>
      </c>
      <c r="AB5" s="70">
        <v>10</v>
      </c>
      <c r="AC5" s="58">
        <v>10.45807453416149</v>
      </c>
      <c r="AD5" s="58">
        <v>10.916149068322982</v>
      </c>
      <c r="AE5" s="58">
        <v>11.374223602484472</v>
      </c>
      <c r="AF5" s="58">
        <v>11.832298136645964</v>
      </c>
      <c r="AG5" s="58">
        <v>12.290372670807454</v>
      </c>
      <c r="AH5" s="58">
        <v>12.748447204968944</v>
      </c>
      <c r="AI5" s="58">
        <v>13.206521739130435</v>
      </c>
      <c r="AJ5" s="58">
        <v>13.664596273291925</v>
      </c>
      <c r="AK5" s="58">
        <v>14.122670807453417</v>
      </c>
      <c r="AL5" s="58">
        <v>14.580745341614907</v>
      </c>
      <c r="AM5" s="58">
        <v>15.038819875776397</v>
      </c>
      <c r="AN5" s="58">
        <v>15.496894409937889</v>
      </c>
      <c r="AO5" s="58">
        <v>15.954968944099379</v>
      </c>
      <c r="AP5" s="58">
        <v>16.413043478260871</v>
      </c>
      <c r="AQ5" s="58">
        <v>16.871118012422361</v>
      </c>
      <c r="AR5" s="58">
        <v>17.329192546583851</v>
      </c>
      <c r="AS5" s="58">
        <v>17.787267080745345</v>
      </c>
      <c r="AT5" s="58">
        <v>18.245341614906835</v>
      </c>
      <c r="AU5" s="58">
        <v>18.703416149068325</v>
      </c>
      <c r="AV5" s="70">
        <v>19.161490683229815</v>
      </c>
      <c r="AW5" s="58">
        <v>19.619565217391305</v>
      </c>
      <c r="AX5" s="58">
        <v>20.077639751552795</v>
      </c>
      <c r="AY5" s="58">
        <v>20.535714285714285</v>
      </c>
      <c r="AZ5" s="58">
        <v>20.993788819875775</v>
      </c>
      <c r="BA5" s="58">
        <v>21.451863354037265</v>
      </c>
      <c r="BB5" s="58">
        <v>21.909937888198755</v>
      </c>
      <c r="BC5" s="58">
        <v>22.368012422360245</v>
      </c>
      <c r="BD5" s="58">
        <v>22.826086956521735</v>
      </c>
      <c r="BE5" s="58">
        <v>23.284161490683225</v>
      </c>
      <c r="BF5" s="58">
        <v>23.742236024844715</v>
      </c>
      <c r="BG5" s="58">
        <v>24.200310559006205</v>
      </c>
      <c r="BH5" s="58">
        <v>24.658385093167695</v>
      </c>
      <c r="BI5" s="58">
        <v>25.116459627329185</v>
      </c>
      <c r="BJ5" s="58">
        <v>25.574534161490675</v>
      </c>
      <c r="BK5" s="58">
        <v>26.032608695652165</v>
      </c>
      <c r="BL5" s="58">
        <v>26.490683229813655</v>
      </c>
      <c r="BM5" s="58">
        <v>26.948757763975145</v>
      </c>
      <c r="BN5" s="58">
        <v>27.406832298136635</v>
      </c>
      <c r="BO5" s="58">
        <v>27.864906832298125</v>
      </c>
      <c r="BP5" s="58">
        <v>28.322981366459615</v>
      </c>
      <c r="BQ5" s="58">
        <v>28.781055900621105</v>
      </c>
      <c r="BR5" s="58">
        <v>29.239130434782595</v>
      </c>
      <c r="BS5" s="58">
        <v>29.697204968944085</v>
      </c>
      <c r="BT5" s="58">
        <v>30.155279503105575</v>
      </c>
      <c r="BU5" s="58">
        <v>30.613354037267065</v>
      </c>
      <c r="BV5" s="58">
        <v>31.071428571428555</v>
      </c>
      <c r="BW5" s="58">
        <v>31.529503105590045</v>
      </c>
      <c r="BX5" s="58">
        <v>31.987577639751535</v>
      </c>
      <c r="BY5" s="58">
        <v>32.445652173913025</v>
      </c>
      <c r="BZ5" s="58">
        <v>32.903726708074515</v>
      </c>
      <c r="CA5" s="58">
        <v>33.361801242236005</v>
      </c>
      <c r="CB5" s="58">
        <v>33.819875776397495</v>
      </c>
      <c r="CC5" s="58">
        <v>34.277950310558985</v>
      </c>
      <c r="CD5" s="58">
        <v>34.736024844720475</v>
      </c>
      <c r="CE5" s="58">
        <v>35.194099378881965</v>
      </c>
      <c r="CF5" s="58">
        <v>35.652173913043455</v>
      </c>
      <c r="CG5" s="58">
        <v>36.110248447204945</v>
      </c>
      <c r="CH5" s="58">
        <v>36.568322981366435</v>
      </c>
      <c r="CI5" s="58">
        <v>37.026397515527925</v>
      </c>
      <c r="CJ5" s="58">
        <v>37.484472049689415</v>
      </c>
      <c r="CK5" s="58">
        <v>37.942546583850906</v>
      </c>
      <c r="CL5" s="58">
        <v>38.400621118012396</v>
      </c>
      <c r="CM5" s="58">
        <v>38.858695652173886</v>
      </c>
      <c r="CN5" s="58">
        <v>39.316770186335376</v>
      </c>
      <c r="CO5" s="58">
        <v>39.774844720496866</v>
      </c>
      <c r="CP5" s="58">
        <v>40.232919254658356</v>
      </c>
      <c r="CQ5" s="58">
        <v>40.690993788819846</v>
      </c>
      <c r="CR5" s="58">
        <v>41.149068322981336</v>
      </c>
      <c r="CS5" s="58">
        <v>41.607142857142826</v>
      </c>
      <c r="CT5" s="58">
        <v>42.065217391304316</v>
      </c>
      <c r="CU5" s="58">
        <v>42.523291925465806</v>
      </c>
      <c r="CV5" s="58">
        <v>42.981366459627296</v>
      </c>
      <c r="CW5" s="58">
        <v>43.439440993788786</v>
      </c>
      <c r="CX5" s="58">
        <v>43.897515527950276</v>
      </c>
      <c r="CY5" s="58">
        <v>44.355590062111766</v>
      </c>
      <c r="CZ5" s="58">
        <v>44.813664596273256</v>
      </c>
      <c r="DA5" s="58">
        <v>45.271739130434746</v>
      </c>
      <c r="DB5" s="58">
        <v>45.729813664596236</v>
      </c>
      <c r="DC5" s="58">
        <v>46.187888198757726</v>
      </c>
      <c r="DD5" s="58">
        <v>46.645962732919216</v>
      </c>
      <c r="DE5" s="58">
        <v>47.104037267080706</v>
      </c>
      <c r="DF5" s="58">
        <v>47.562111801242196</v>
      </c>
      <c r="DG5" s="58">
        <v>48.020186335403686</v>
      </c>
      <c r="DH5" s="58">
        <v>48.478260869565176</v>
      </c>
      <c r="DI5" s="58">
        <v>48.936335403726666</v>
      </c>
      <c r="DJ5" s="58">
        <v>49.394409937888156</v>
      </c>
      <c r="DK5" s="58">
        <v>49.852484472049646</v>
      </c>
      <c r="DL5" s="58">
        <v>50.310559006211136</v>
      </c>
      <c r="DM5" s="58">
        <v>50.768633540372626</v>
      </c>
      <c r="DN5" s="58">
        <v>51.226708074534116</v>
      </c>
      <c r="DO5" s="58">
        <v>51.684782608695606</v>
      </c>
      <c r="DP5" s="58">
        <v>52.142857142857096</v>
      </c>
      <c r="DQ5" s="58">
        <v>52.600931677018586</v>
      </c>
      <c r="DR5" s="58">
        <v>53.059006211180076</v>
      </c>
      <c r="DS5" s="58">
        <v>53.517080745341566</v>
      </c>
      <c r="DT5" s="58">
        <v>53.975155279503056</v>
      </c>
      <c r="DU5" s="58">
        <v>54.433229813664546</v>
      </c>
      <c r="DV5" s="58">
        <v>54.891304347826036</v>
      </c>
      <c r="DW5" s="58">
        <v>55.349378881987526</v>
      </c>
      <c r="DX5" s="58">
        <v>55.807453416149016</v>
      </c>
      <c r="DY5" s="58">
        <v>56.265527950310506</v>
      </c>
      <c r="DZ5" s="58">
        <v>56.723602484471996</v>
      </c>
      <c r="EA5" s="58">
        <v>57.181677018633486</v>
      </c>
      <c r="EB5" s="58">
        <v>57.639751552794976</v>
      </c>
      <c r="EC5" s="58">
        <v>58.097826086956466</v>
      </c>
      <c r="ED5" s="58">
        <v>58.555900621117956</v>
      </c>
      <c r="EE5" s="58">
        <v>59.013975155279446</v>
      </c>
      <c r="EF5" s="58">
        <v>59.472049689440937</v>
      </c>
      <c r="EG5" s="58">
        <v>59.930124223602427</v>
      </c>
      <c r="EH5" s="58">
        <v>60.388198757763917</v>
      </c>
      <c r="EI5" s="58">
        <v>60.846273291925407</v>
      </c>
      <c r="EJ5" s="58">
        <v>61.304347826086897</v>
      </c>
      <c r="EK5" s="58">
        <v>61.762422360248387</v>
      </c>
      <c r="EL5" s="58">
        <v>62.220496894409877</v>
      </c>
      <c r="EM5" s="58">
        <v>62.678571428571367</v>
      </c>
      <c r="EN5" s="58">
        <v>63.136645962732857</v>
      </c>
      <c r="EO5" s="58">
        <v>63.594720496894347</v>
      </c>
      <c r="EP5" s="58">
        <v>64.052795031055837</v>
      </c>
      <c r="EQ5" s="58">
        <v>64.51086956521732</v>
      </c>
      <c r="ER5" s="58">
        <v>64.968944099378803</v>
      </c>
      <c r="ES5" s="58">
        <v>65.427018633540285</v>
      </c>
      <c r="ET5" s="58">
        <v>65.885093167701768</v>
      </c>
      <c r="EU5" s="58">
        <v>66.343167701863251</v>
      </c>
      <c r="EV5" s="58">
        <v>66.801242236024734</v>
      </c>
      <c r="EW5" s="58">
        <v>67.259316770186217</v>
      </c>
      <c r="EX5" s="58">
        <v>67.7173913043477</v>
      </c>
      <c r="EY5" s="58">
        <v>68.175465838509183</v>
      </c>
      <c r="EZ5" s="58">
        <v>68.633540372670666</v>
      </c>
      <c r="FA5" s="58">
        <v>69.091614906832149</v>
      </c>
      <c r="FB5" s="58">
        <v>69.549689440993632</v>
      </c>
      <c r="FC5" s="58">
        <v>70.007763975155115</v>
      </c>
      <c r="FD5" s="58">
        <v>70.465838509316598</v>
      </c>
      <c r="FE5" s="58">
        <v>70.92391304347808</v>
      </c>
      <c r="FF5" s="58">
        <v>71.381987577639563</v>
      </c>
      <c r="FG5" s="58">
        <v>71.840062111801046</v>
      </c>
      <c r="FH5" s="58">
        <v>72.298136645962529</v>
      </c>
      <c r="FI5" s="58">
        <v>72.756211180124012</v>
      </c>
      <c r="FJ5" s="58">
        <v>73.214285714285495</v>
      </c>
      <c r="FK5" s="58">
        <v>73.672360248446978</v>
      </c>
      <c r="FL5" s="58">
        <v>74.130434782608461</v>
      </c>
      <c r="FM5" s="58">
        <v>74.588509316769944</v>
      </c>
      <c r="FN5" s="58">
        <v>75.046583850931427</v>
      </c>
      <c r="FO5" s="58">
        <v>75.50465838509291</v>
      </c>
      <c r="FP5" s="58">
        <v>75.962732919254393</v>
      </c>
      <c r="FQ5" s="58">
        <v>76.420807453415875</v>
      </c>
      <c r="FR5" s="58">
        <v>76.878881987577358</v>
      </c>
      <c r="FS5" s="58">
        <v>77.336956521738841</v>
      </c>
      <c r="FT5" s="58">
        <v>77.795031055900324</v>
      </c>
      <c r="FU5" s="58">
        <v>78.253105590061807</v>
      </c>
      <c r="FV5" s="58">
        <v>78.71118012422329</v>
      </c>
      <c r="FW5" s="58">
        <v>79.169254658384773</v>
      </c>
      <c r="FX5" s="58">
        <v>79.627329192546256</v>
      </c>
      <c r="FY5" s="58">
        <v>80.085403726707739</v>
      </c>
      <c r="FZ5" s="58">
        <v>80.543478260869222</v>
      </c>
      <c r="GA5" s="58">
        <v>81.001552795030705</v>
      </c>
      <c r="GB5" s="58">
        <v>81.459627329192188</v>
      </c>
      <c r="GC5" s="58">
        <v>81.91770186335367</v>
      </c>
      <c r="GD5" s="58">
        <v>82.375776397515153</v>
      </c>
      <c r="GE5" s="58">
        <v>82.833850931676636</v>
      </c>
      <c r="GF5" s="58">
        <v>83.291925465838119</v>
      </c>
      <c r="GG5" s="58">
        <v>83.749999999999602</v>
      </c>
      <c r="GH5" s="58">
        <v>84.208074534161085</v>
      </c>
      <c r="GI5" s="58">
        <v>84.666149068322568</v>
      </c>
      <c r="GJ5" s="58">
        <v>85.124223602484051</v>
      </c>
      <c r="GK5" s="58">
        <v>85.582298136645534</v>
      </c>
      <c r="GL5" s="58">
        <v>86.040372670807017</v>
      </c>
      <c r="GM5" s="58">
        <v>86.4984472049685</v>
      </c>
      <c r="GN5" s="58">
        <v>86.956521739129983</v>
      </c>
      <c r="GO5" s="58">
        <v>87.414596273291465</v>
      </c>
      <c r="GP5" s="58">
        <v>87.872670807452948</v>
      </c>
      <c r="GQ5" s="58">
        <v>88.330745341614431</v>
      </c>
      <c r="GR5" s="58">
        <v>88.788819875775914</v>
      </c>
      <c r="GS5" s="72"/>
    </row>
    <row r="6" spans="1:201" x14ac:dyDescent="0.2">
      <c r="A6" s="38" t="s">
        <v>70</v>
      </c>
      <c r="B6" s="58">
        <v>0.36895161290322581</v>
      </c>
      <c r="C6" s="58">
        <v>0.36895161290322581</v>
      </c>
      <c r="D6" s="58">
        <v>0.36895161290322581</v>
      </c>
      <c r="E6" s="58">
        <v>0.36895161290322581</v>
      </c>
      <c r="F6" s="58">
        <v>0.36895161290322581</v>
      </c>
      <c r="G6" s="58">
        <v>0.36895161290322581</v>
      </c>
      <c r="H6" s="70">
        <v>0.36895161290322581</v>
      </c>
      <c r="I6" s="70">
        <v>0.49728260869565216</v>
      </c>
      <c r="J6" s="70">
        <v>0.61409395973154357</v>
      </c>
      <c r="K6" s="70">
        <v>0.72619047619047616</v>
      </c>
      <c r="L6" s="70">
        <v>0.93942505133470222</v>
      </c>
      <c r="M6" s="70">
        <v>1.1423220973782773</v>
      </c>
      <c r="N6" s="71">
        <v>1.3349172281668438</v>
      </c>
      <c r="O6" s="70">
        <v>1.5326633165829144</v>
      </c>
      <c r="P6" s="58">
        <v>2.6036810558818191</v>
      </c>
      <c r="Q6" s="70">
        <v>3.6746987951807233</v>
      </c>
      <c r="R6" s="70">
        <v>5.683229813664596</v>
      </c>
      <c r="S6" s="58">
        <v>6.1568322981366457</v>
      </c>
      <c r="T6" s="70">
        <v>6.6304347826086953</v>
      </c>
      <c r="U6" s="58">
        <v>7.0962091268415382</v>
      </c>
      <c r="V6" s="70">
        <v>7.5619834710743801</v>
      </c>
      <c r="W6" s="58">
        <v>7.9026133571588115</v>
      </c>
      <c r="X6" s="70">
        <v>8.2432432432432439</v>
      </c>
      <c r="Y6" s="58">
        <v>8.6966216216216221</v>
      </c>
      <c r="Z6" s="70">
        <v>9.15</v>
      </c>
      <c r="AA6" s="58">
        <v>9.6135462555066091</v>
      </c>
      <c r="AB6" s="70">
        <v>10.077092511013216</v>
      </c>
      <c r="AC6" s="58">
        <v>10.503115934243043</v>
      </c>
      <c r="AD6" s="58">
        <v>10.92913935747287</v>
      </c>
      <c r="AE6" s="58">
        <v>11.355162780702697</v>
      </c>
      <c r="AF6" s="58">
        <v>11.781186203932524</v>
      </c>
      <c r="AG6" s="58">
        <v>12.207209627162351</v>
      </c>
      <c r="AH6" s="58">
        <v>12.633233050392178</v>
      </c>
      <c r="AI6" s="58">
        <v>13.059256473622005</v>
      </c>
      <c r="AJ6" s="58">
        <v>13.485279896851832</v>
      </c>
      <c r="AK6" s="58">
        <v>13.911303320081659</v>
      </c>
      <c r="AL6" s="58">
        <v>14.337326743311486</v>
      </c>
      <c r="AM6" s="58">
        <v>14.763350166541313</v>
      </c>
      <c r="AN6" s="58">
        <v>15.18937358977114</v>
      </c>
      <c r="AO6" s="58">
        <v>15.615397013000967</v>
      </c>
      <c r="AP6" s="58">
        <v>16.041420436230794</v>
      </c>
      <c r="AQ6" s="58">
        <v>16.467443859460623</v>
      </c>
      <c r="AR6" s="58">
        <v>16.893467282690448</v>
      </c>
      <c r="AS6" s="58">
        <v>17.319490705920273</v>
      </c>
      <c r="AT6" s="58">
        <v>17.745514129150102</v>
      </c>
      <c r="AU6" s="58">
        <v>18.171537552379931</v>
      </c>
      <c r="AV6" s="70">
        <v>18.597560975609756</v>
      </c>
      <c r="AW6" s="58">
        <v>19.023584398839581</v>
      </c>
      <c r="AX6" s="58">
        <v>19.449607822069407</v>
      </c>
      <c r="AY6" s="58">
        <v>19.875631245299232</v>
      </c>
      <c r="AZ6" s="58">
        <v>20.301654668529057</v>
      </c>
      <c r="BA6" s="58">
        <v>20.727678091758882</v>
      </c>
      <c r="BB6" s="58">
        <v>21.153701514988708</v>
      </c>
      <c r="BC6" s="58">
        <v>21.579724938218533</v>
      </c>
      <c r="BD6" s="58">
        <v>22.005748361448358</v>
      </c>
      <c r="BE6" s="58">
        <v>22.431771784678183</v>
      </c>
      <c r="BF6" s="58">
        <v>22.857795207908008</v>
      </c>
      <c r="BG6" s="58">
        <v>23.283818631137834</v>
      </c>
      <c r="BH6" s="58">
        <v>23.709842054367659</v>
      </c>
      <c r="BI6" s="58">
        <v>24.135865477597484</v>
      </c>
      <c r="BJ6" s="58">
        <v>24.561888900827309</v>
      </c>
      <c r="BK6" s="58">
        <v>24.987912324057135</v>
      </c>
      <c r="BL6" s="58">
        <v>25.41393574728696</v>
      </c>
      <c r="BM6" s="58">
        <v>25.839959170516785</v>
      </c>
      <c r="BN6" s="58">
        <v>26.26598259374661</v>
      </c>
      <c r="BO6" s="58">
        <v>26.692006016976435</v>
      </c>
      <c r="BP6" s="58">
        <v>27.118029440206261</v>
      </c>
      <c r="BQ6" s="58">
        <v>27.544052863436086</v>
      </c>
      <c r="BR6" s="58">
        <v>27.970076286665911</v>
      </c>
      <c r="BS6" s="58">
        <v>28.396099709895736</v>
      </c>
      <c r="BT6" s="58">
        <v>28.822123133125562</v>
      </c>
      <c r="BU6" s="58">
        <v>29.248146556355387</v>
      </c>
      <c r="BV6" s="58">
        <v>29.674169979585212</v>
      </c>
      <c r="BW6" s="58">
        <v>30.100193402815037</v>
      </c>
      <c r="BX6" s="58">
        <v>30.526216826044863</v>
      </c>
      <c r="BY6" s="58">
        <v>30.952240249274688</v>
      </c>
      <c r="BZ6" s="58">
        <v>31.378263672504513</v>
      </c>
      <c r="CA6" s="58">
        <v>31.804287095734338</v>
      </c>
      <c r="CB6" s="58">
        <v>32.23031051896416</v>
      </c>
      <c r="CC6" s="58">
        <v>32.656333942193982</v>
      </c>
      <c r="CD6" s="58">
        <v>33.082357365423803</v>
      </c>
      <c r="CE6" s="58">
        <v>33.508380788653625</v>
      </c>
      <c r="CF6" s="58">
        <v>33.934404211883447</v>
      </c>
      <c r="CG6" s="58">
        <v>34.360427635113268</v>
      </c>
      <c r="CH6" s="58">
        <v>34.78645105834309</v>
      </c>
      <c r="CI6" s="58">
        <v>35.212474481572912</v>
      </c>
      <c r="CJ6" s="58">
        <v>35.638497904802733</v>
      </c>
      <c r="CK6" s="58">
        <v>36.064521328032555</v>
      </c>
      <c r="CL6" s="58">
        <v>36.490544751262377</v>
      </c>
      <c r="CM6" s="58">
        <v>36.916568174492198</v>
      </c>
      <c r="CN6" s="58">
        <v>37.34259159772202</v>
      </c>
      <c r="CO6" s="58">
        <v>37.768615020951842</v>
      </c>
      <c r="CP6" s="58">
        <v>38.194638444181663</v>
      </c>
      <c r="CQ6" s="58">
        <v>38.620661867411485</v>
      </c>
      <c r="CR6" s="58">
        <v>39.046685290641307</v>
      </c>
      <c r="CS6" s="58">
        <v>39.472708713871128</v>
      </c>
      <c r="CT6" s="58">
        <v>39.89873213710095</v>
      </c>
      <c r="CU6" s="58">
        <v>40.324755560330772</v>
      </c>
      <c r="CV6" s="58">
        <v>40.750778983560593</v>
      </c>
      <c r="CW6" s="58">
        <v>41.176802406790415</v>
      </c>
      <c r="CX6" s="58">
        <v>41.602825830020237</v>
      </c>
      <c r="CY6" s="58">
        <v>42.028849253250058</v>
      </c>
      <c r="CZ6" s="58">
        <v>42.45487267647988</v>
      </c>
      <c r="DA6" s="58">
        <v>42.880896099709702</v>
      </c>
      <c r="DB6" s="58">
        <v>43.306919522939523</v>
      </c>
      <c r="DC6" s="58">
        <v>43.732942946169345</v>
      </c>
      <c r="DD6" s="58">
        <v>44.158966369399167</v>
      </c>
      <c r="DE6" s="58">
        <v>44.584989792628988</v>
      </c>
      <c r="DF6" s="58">
        <v>45.01101321585881</v>
      </c>
      <c r="DG6" s="58">
        <v>45.437036639088632</v>
      </c>
      <c r="DH6" s="58">
        <v>45.863060062318453</v>
      </c>
      <c r="DI6" s="58">
        <v>46.289083485548275</v>
      </c>
      <c r="DJ6" s="58">
        <v>46.715106908778097</v>
      </c>
      <c r="DK6" s="58">
        <v>47.141130332007918</v>
      </c>
      <c r="DL6" s="58">
        <v>47.56715375523774</v>
      </c>
      <c r="DM6" s="58">
        <v>47.993177178467562</v>
      </c>
      <c r="DN6" s="58">
        <v>48.419200601697383</v>
      </c>
      <c r="DO6" s="58">
        <v>48.845224024927205</v>
      </c>
      <c r="DP6" s="58">
        <v>49.271247448157027</v>
      </c>
      <c r="DQ6" s="58">
        <v>49.697270871386849</v>
      </c>
      <c r="DR6" s="58">
        <v>50.12329429461667</v>
      </c>
      <c r="DS6" s="58">
        <v>50.549317717846492</v>
      </c>
      <c r="DT6" s="58">
        <v>50.975341141076314</v>
      </c>
      <c r="DU6" s="58">
        <v>51.401364564306135</v>
      </c>
      <c r="DV6" s="58">
        <v>51.827387987535957</v>
      </c>
      <c r="DW6" s="58">
        <v>52.253411410765779</v>
      </c>
      <c r="DX6" s="58">
        <v>52.6794348339956</v>
      </c>
      <c r="DY6" s="58">
        <v>53.105458257225422</v>
      </c>
      <c r="DZ6" s="58">
        <v>53.531481680455244</v>
      </c>
      <c r="EA6" s="58">
        <v>53.957505103685065</v>
      </c>
      <c r="EB6" s="58">
        <v>54.383528526914887</v>
      </c>
      <c r="EC6" s="58">
        <v>54.809551950144709</v>
      </c>
      <c r="ED6" s="58">
        <v>55.23557537337453</v>
      </c>
      <c r="EE6" s="58">
        <v>55.661598796604352</v>
      </c>
      <c r="EF6" s="58">
        <v>56.087622219834174</v>
      </c>
      <c r="EG6" s="58">
        <v>56.513645643063995</v>
      </c>
      <c r="EH6" s="58">
        <v>56.939669066293817</v>
      </c>
      <c r="EI6" s="58">
        <v>57.365692489523639</v>
      </c>
      <c r="EJ6" s="58">
        <v>57.79171591275346</v>
      </c>
      <c r="EK6" s="58">
        <v>58.217739335983282</v>
      </c>
      <c r="EL6" s="58">
        <v>58.643762759213104</v>
      </c>
      <c r="EM6" s="58">
        <v>59.069786182442925</v>
      </c>
      <c r="EN6" s="58">
        <v>59.495809605672747</v>
      </c>
      <c r="EO6" s="58">
        <v>59.921833028902569</v>
      </c>
      <c r="EP6" s="58">
        <v>60.34785645213239</v>
      </c>
      <c r="EQ6" s="58">
        <v>60.773879875362212</v>
      </c>
      <c r="ER6" s="58">
        <v>61.199903298592034</v>
      </c>
      <c r="ES6" s="58">
        <v>61.625926721821855</v>
      </c>
      <c r="ET6" s="58">
        <v>62.051950145051677</v>
      </c>
      <c r="EU6" s="58">
        <v>62.477973568281499</v>
      </c>
      <c r="EV6" s="58">
        <v>62.90399699151132</v>
      </c>
      <c r="EW6" s="58">
        <v>63.330020414741142</v>
      </c>
      <c r="EX6" s="58">
        <v>63.756043837970964</v>
      </c>
      <c r="EY6" s="58">
        <v>64.182067261200785</v>
      </c>
      <c r="EZ6" s="58">
        <v>64.608090684430607</v>
      </c>
      <c r="FA6" s="58">
        <v>65.034114107660429</v>
      </c>
      <c r="FB6" s="58">
        <v>65.46013753089025</v>
      </c>
      <c r="FC6" s="58">
        <v>65.886160954120072</v>
      </c>
      <c r="FD6" s="58">
        <v>66.312184377349894</v>
      </c>
      <c r="FE6" s="58">
        <v>66.738207800579715</v>
      </c>
      <c r="FF6" s="58">
        <v>67.164231223809537</v>
      </c>
      <c r="FG6" s="58">
        <v>67.590254647039359</v>
      </c>
      <c r="FH6" s="58">
        <v>68.01627807026918</v>
      </c>
      <c r="FI6" s="58">
        <v>68.442301493499002</v>
      </c>
      <c r="FJ6" s="58">
        <v>68.868324916728824</v>
      </c>
      <c r="FK6" s="58">
        <v>69.294348339958646</v>
      </c>
      <c r="FL6" s="58">
        <v>69.720371763188467</v>
      </c>
      <c r="FM6" s="58">
        <v>70.146395186418289</v>
      </c>
      <c r="FN6" s="58">
        <v>70.572418609648111</v>
      </c>
      <c r="FO6" s="58">
        <v>70.998442032877932</v>
      </c>
      <c r="FP6" s="58">
        <v>71.424465456107754</v>
      </c>
      <c r="FQ6" s="58">
        <v>71.850488879337576</v>
      </c>
      <c r="FR6" s="58">
        <v>72.276512302567397</v>
      </c>
      <c r="FS6" s="58">
        <v>72.702535725797219</v>
      </c>
      <c r="FT6" s="58">
        <v>73.128559149027041</v>
      </c>
      <c r="FU6" s="58">
        <v>73.554582572256862</v>
      </c>
      <c r="FV6" s="58">
        <v>73.980605995486684</v>
      </c>
      <c r="FW6" s="58">
        <v>74.406629418716506</v>
      </c>
      <c r="FX6" s="58">
        <v>74.832652841946327</v>
      </c>
      <c r="FY6" s="58">
        <v>75.258676265176149</v>
      </c>
      <c r="FZ6" s="58">
        <v>75.684699688405971</v>
      </c>
      <c r="GA6" s="58">
        <v>76.110723111635792</v>
      </c>
      <c r="GB6" s="58">
        <v>76.536746534865614</v>
      </c>
      <c r="GC6" s="58">
        <v>76.962769958095436</v>
      </c>
      <c r="GD6" s="58">
        <v>77.388793381325257</v>
      </c>
      <c r="GE6" s="58">
        <v>77.814816804555079</v>
      </c>
      <c r="GF6" s="58">
        <v>78.240840227784901</v>
      </c>
      <c r="GG6" s="58">
        <v>78.666863651014722</v>
      </c>
      <c r="GH6" s="58">
        <v>79.092887074244544</v>
      </c>
      <c r="GI6" s="58">
        <v>79.518910497474366</v>
      </c>
      <c r="GJ6" s="58">
        <v>79.944933920704187</v>
      </c>
      <c r="GK6" s="58">
        <v>80.370957343934009</v>
      </c>
      <c r="GL6" s="58">
        <v>80.796980767163831</v>
      </c>
      <c r="GM6" s="58">
        <v>81.223004190393652</v>
      </c>
      <c r="GN6" s="58">
        <v>81.649027613623474</v>
      </c>
      <c r="GO6" s="58">
        <v>82.075051036853296</v>
      </c>
      <c r="GP6" s="58">
        <v>82.501074460083117</v>
      </c>
      <c r="GQ6" s="58">
        <v>82.927097883312939</v>
      </c>
      <c r="GR6" s="58">
        <v>83.353121306542761</v>
      </c>
      <c r="GS6" s="72"/>
    </row>
    <row r="7" spans="1:201" x14ac:dyDescent="0.2">
      <c r="A7" s="38" t="s">
        <v>92</v>
      </c>
      <c r="B7" s="58">
        <v>0.37735849056603776</v>
      </c>
      <c r="C7" s="58">
        <v>0.37735849056603776</v>
      </c>
      <c r="D7" s="58">
        <v>0.37735849056603776</v>
      </c>
      <c r="E7" s="58">
        <v>0.37735849056603776</v>
      </c>
      <c r="F7" s="58">
        <v>0.37735849056603776</v>
      </c>
      <c r="G7" s="70">
        <v>0.37735849056603776</v>
      </c>
      <c r="H7" s="70">
        <v>0.40816326530612246</v>
      </c>
      <c r="I7" s="70">
        <v>0.5</v>
      </c>
      <c r="J7" s="70">
        <v>0.59523809523809523</v>
      </c>
      <c r="K7" s="71">
        <v>0.75216450216450215</v>
      </c>
      <c r="L7" s="70">
        <v>0.90909090909090906</v>
      </c>
      <c r="M7" s="71">
        <v>1.1268939393939394</v>
      </c>
      <c r="N7" s="71">
        <v>1.3446969696969697</v>
      </c>
      <c r="O7" s="70">
        <v>1.5625</v>
      </c>
      <c r="P7" s="70">
        <v>2.2321428571428572</v>
      </c>
      <c r="Q7" s="70">
        <v>3.6900369003690034</v>
      </c>
      <c r="R7" s="70">
        <v>5.5865921787709505</v>
      </c>
      <c r="S7" s="71">
        <v>6.0679228608401985</v>
      </c>
      <c r="T7" s="71">
        <v>6.5492535429094465</v>
      </c>
      <c r="U7" s="71">
        <v>7.0305842249786945</v>
      </c>
      <c r="V7" s="71">
        <v>7.5119149070479434</v>
      </c>
      <c r="W7" s="71">
        <v>7.9932455891171914</v>
      </c>
      <c r="X7" s="70">
        <v>8.4745762711864394</v>
      </c>
      <c r="Y7" s="71">
        <v>8.9600988700564965</v>
      </c>
      <c r="Z7" s="71">
        <v>9.4456214689265536</v>
      </c>
      <c r="AA7" s="71">
        <v>9.9311440677966107</v>
      </c>
      <c r="AB7" s="70">
        <v>10.416666666666668</v>
      </c>
      <c r="AC7" s="71">
        <v>10.876225490196079</v>
      </c>
      <c r="AD7" s="71">
        <v>11.33578431372549</v>
      </c>
      <c r="AE7" s="71">
        <v>11.795343137254902</v>
      </c>
      <c r="AF7" s="70">
        <v>12.254901960784313</v>
      </c>
      <c r="AG7" s="58">
        <v>12.708787218591139</v>
      </c>
      <c r="AH7" s="58">
        <v>13.162672476397965</v>
      </c>
      <c r="AI7" s="58">
        <v>13.616557734204791</v>
      </c>
      <c r="AJ7" s="58">
        <v>14.070442992011618</v>
      </c>
      <c r="AK7" s="58">
        <v>14.524328249818444</v>
      </c>
      <c r="AL7" s="58">
        <v>14.978213507625272</v>
      </c>
      <c r="AM7" s="58">
        <v>15.432098765432098</v>
      </c>
      <c r="AN7" s="58">
        <v>15.885984023238924</v>
      </c>
      <c r="AO7" s="58">
        <v>16.33986928104575</v>
      </c>
      <c r="AP7" s="58">
        <v>16.793754538852575</v>
      </c>
      <c r="AQ7" s="58">
        <v>17.247639796659403</v>
      </c>
      <c r="AR7" s="58">
        <v>17.701525054466231</v>
      </c>
      <c r="AS7" s="58">
        <v>18.155410312273055</v>
      </c>
      <c r="AT7" s="58">
        <v>18.609295570079883</v>
      </c>
      <c r="AU7" s="58">
        <v>19.063180827886708</v>
      </c>
      <c r="AV7" s="58">
        <v>19.517066085693536</v>
      </c>
      <c r="AW7" s="58">
        <v>19.97095134350036</v>
      </c>
      <c r="AX7" s="58">
        <v>20.424836601307184</v>
      </c>
      <c r="AY7" s="58">
        <v>20.878721859114016</v>
      </c>
      <c r="AZ7" s="58">
        <v>21.33260711692084</v>
      </c>
      <c r="BA7" s="58">
        <v>21.786492374727665</v>
      </c>
      <c r="BB7" s="58">
        <v>22.240377632534493</v>
      </c>
      <c r="BC7" s="58">
        <v>22.694262890341321</v>
      </c>
      <c r="BD7" s="70">
        <v>23.148148148148145</v>
      </c>
      <c r="BE7" s="58">
        <v>23.60203340595497</v>
      </c>
      <c r="BF7" s="58">
        <v>24.055918663761794</v>
      </c>
      <c r="BG7" s="58">
        <v>24.509803921568619</v>
      </c>
      <c r="BH7" s="58">
        <v>24.963689179375443</v>
      </c>
      <c r="BI7" s="58">
        <v>25.417574437182267</v>
      </c>
      <c r="BJ7" s="58">
        <v>25.871459694989092</v>
      </c>
      <c r="BK7" s="58">
        <v>26.325344952795916</v>
      </c>
      <c r="BL7" s="58">
        <v>26.779230210602741</v>
      </c>
      <c r="BM7" s="58">
        <v>27.233115468409565</v>
      </c>
      <c r="BN7" s="58">
        <v>27.68700072621639</v>
      </c>
      <c r="BO7" s="58">
        <v>28.140885984023214</v>
      </c>
      <c r="BP7" s="58">
        <v>28.594771241830038</v>
      </c>
      <c r="BQ7" s="58">
        <v>29.048656499636863</v>
      </c>
      <c r="BR7" s="58">
        <v>29.502541757443687</v>
      </c>
      <c r="BS7" s="58">
        <v>29.956427015250512</v>
      </c>
      <c r="BT7" s="58">
        <v>30.410312273057336</v>
      </c>
      <c r="BU7" s="58">
        <v>30.864197530864161</v>
      </c>
      <c r="BV7" s="58">
        <v>31.318082788670985</v>
      </c>
      <c r="BW7" s="58">
        <v>31.771968046477809</v>
      </c>
      <c r="BX7" s="58">
        <v>32.225853304284634</v>
      </c>
      <c r="BY7" s="58">
        <v>32.679738562091458</v>
      </c>
      <c r="BZ7" s="58">
        <v>33.133623819898283</v>
      </c>
      <c r="CA7" s="58">
        <v>33.587509077705107</v>
      </c>
      <c r="CB7" s="58">
        <v>34.041394335511932</v>
      </c>
      <c r="CC7" s="58">
        <v>34.495279593318756</v>
      </c>
      <c r="CD7" s="58">
        <v>34.94916485112558</v>
      </c>
      <c r="CE7" s="58">
        <v>35.403050108932405</v>
      </c>
      <c r="CF7" s="58">
        <v>35.856935366739229</v>
      </c>
      <c r="CG7" s="58">
        <v>36.310820624546054</v>
      </c>
      <c r="CH7" s="58">
        <v>36.764705882352878</v>
      </c>
      <c r="CI7" s="58">
        <v>37.218591140159702</v>
      </c>
      <c r="CJ7" s="58">
        <v>37.672476397966527</v>
      </c>
      <c r="CK7" s="58">
        <v>38.126361655773351</v>
      </c>
      <c r="CL7" s="58">
        <v>38.580246913580176</v>
      </c>
      <c r="CM7" s="58">
        <v>39.034132171387</v>
      </c>
      <c r="CN7" s="58">
        <v>39.488017429193825</v>
      </c>
      <c r="CO7" s="58">
        <v>39.941902687000649</v>
      </c>
      <c r="CP7" s="58">
        <v>40.395787944807473</v>
      </c>
      <c r="CQ7" s="58">
        <v>40.849673202614298</v>
      </c>
      <c r="CR7" s="58">
        <v>41.303558460421122</v>
      </c>
      <c r="CS7" s="58">
        <v>41.757443718227947</v>
      </c>
      <c r="CT7" s="58">
        <v>42.211328976034771</v>
      </c>
      <c r="CU7" s="58">
        <v>42.665214233841596</v>
      </c>
      <c r="CV7" s="58">
        <v>43.11909949164842</v>
      </c>
      <c r="CW7" s="58">
        <v>43.572984749455244</v>
      </c>
      <c r="CX7" s="58">
        <v>44.026870007262069</v>
      </c>
      <c r="CY7" s="58">
        <v>44.480755265068893</v>
      </c>
      <c r="CZ7" s="58">
        <v>44.934640522875718</v>
      </c>
      <c r="DA7" s="58">
        <v>45.388525780682542</v>
      </c>
      <c r="DB7" s="58">
        <v>45.842411038489367</v>
      </c>
      <c r="DC7" s="58">
        <v>46.296296296296191</v>
      </c>
      <c r="DD7" s="58">
        <v>46.750181554103015</v>
      </c>
      <c r="DE7" s="58">
        <v>47.20406681190984</v>
      </c>
      <c r="DF7" s="58">
        <v>47.657952069716664</v>
      </c>
      <c r="DG7" s="58">
        <v>48.111837327523489</v>
      </c>
      <c r="DH7" s="58">
        <v>48.565722585330313</v>
      </c>
      <c r="DI7" s="58">
        <v>49.019607843137138</v>
      </c>
      <c r="DJ7" s="58">
        <v>49.473493100943962</v>
      </c>
      <c r="DK7" s="58">
        <v>49.927378358750786</v>
      </c>
      <c r="DL7" s="58">
        <v>50.381263616557611</v>
      </c>
      <c r="DM7" s="58">
        <v>50.835148874364435</v>
      </c>
      <c r="DN7" s="58">
        <v>51.28903413217126</v>
      </c>
      <c r="DO7" s="58">
        <v>51.742919389978084</v>
      </c>
      <c r="DP7" s="58">
        <v>52.196804647784909</v>
      </c>
      <c r="DQ7" s="58">
        <v>52.650689905591733</v>
      </c>
      <c r="DR7" s="58">
        <v>53.104575163398557</v>
      </c>
      <c r="DS7" s="58">
        <v>53.558460421205382</v>
      </c>
      <c r="DT7" s="58">
        <v>54.012345679012206</v>
      </c>
      <c r="DU7" s="58">
        <v>54.466230936819031</v>
      </c>
      <c r="DV7" s="58">
        <v>54.920116194625855</v>
      </c>
      <c r="DW7" s="58">
        <v>55.37400145243268</v>
      </c>
      <c r="DX7" s="58">
        <v>55.827886710239504</v>
      </c>
      <c r="DY7" s="58">
        <v>56.281771968046328</v>
      </c>
      <c r="DZ7" s="58">
        <v>56.735657225853153</v>
      </c>
      <c r="EA7" s="58">
        <v>57.189542483659977</v>
      </c>
      <c r="EB7" s="58">
        <v>57.643427741466802</v>
      </c>
      <c r="EC7" s="58">
        <v>58.097312999273626</v>
      </c>
      <c r="ED7" s="58">
        <v>58.551198257080451</v>
      </c>
      <c r="EE7" s="58">
        <v>59.005083514887275</v>
      </c>
      <c r="EF7" s="58">
        <v>59.458968772694099</v>
      </c>
      <c r="EG7" s="58">
        <v>59.912854030500924</v>
      </c>
      <c r="EH7" s="58">
        <v>60.366739288307748</v>
      </c>
      <c r="EI7" s="58">
        <v>60.820624546114573</v>
      </c>
      <c r="EJ7" s="58">
        <v>61.274509803921397</v>
      </c>
      <c r="EK7" s="58">
        <v>61.728395061728222</v>
      </c>
      <c r="EL7" s="58">
        <v>62.182280319535046</v>
      </c>
      <c r="EM7" s="58">
        <v>62.63616557734187</v>
      </c>
      <c r="EN7" s="58">
        <v>63.090050835148695</v>
      </c>
      <c r="EO7" s="58">
        <v>63.543936092955519</v>
      </c>
      <c r="EP7" s="58">
        <v>63.997821350762344</v>
      </c>
      <c r="EQ7" s="58">
        <v>64.451706608569168</v>
      </c>
      <c r="ER7" s="58">
        <v>64.905591866376</v>
      </c>
      <c r="ES7" s="58">
        <v>65.359477124182831</v>
      </c>
      <c r="ET7" s="58">
        <v>65.813362381989663</v>
      </c>
      <c r="EU7" s="58">
        <v>66.267247639796494</v>
      </c>
      <c r="EV7" s="58">
        <v>66.721132897603326</v>
      </c>
      <c r="EW7" s="58">
        <v>67.175018155410157</v>
      </c>
      <c r="EX7" s="58">
        <v>67.628903413216989</v>
      </c>
      <c r="EY7" s="58">
        <v>68.08278867102382</v>
      </c>
      <c r="EZ7" s="58">
        <v>68.536673928830652</v>
      </c>
      <c r="FA7" s="58">
        <v>68.990559186637483</v>
      </c>
      <c r="FB7" s="58">
        <v>69.444444444444315</v>
      </c>
      <c r="FC7" s="58">
        <v>69.898329702251147</v>
      </c>
      <c r="FD7" s="58">
        <v>70.352214960057978</v>
      </c>
      <c r="FE7" s="58">
        <v>70.80610021786481</v>
      </c>
      <c r="FF7" s="58">
        <v>71.259985475671641</v>
      </c>
      <c r="FG7" s="58">
        <v>71.713870733478473</v>
      </c>
      <c r="FH7" s="58">
        <v>72.167755991285304</v>
      </c>
      <c r="FI7" s="58">
        <v>72.621641249092136</v>
      </c>
      <c r="FJ7" s="58">
        <v>73.075526506898967</v>
      </c>
      <c r="FK7" s="58">
        <v>73.529411764705799</v>
      </c>
      <c r="FL7" s="58">
        <v>73.98329702251263</v>
      </c>
      <c r="FM7" s="58">
        <v>74.437182280319462</v>
      </c>
      <c r="FN7" s="58">
        <v>74.891067538126293</v>
      </c>
      <c r="FO7" s="58">
        <v>75.344952795933125</v>
      </c>
      <c r="FP7" s="58">
        <v>75.798838053739956</v>
      </c>
      <c r="FQ7" s="58">
        <v>76.252723311546788</v>
      </c>
      <c r="FR7" s="58">
        <v>76.706608569353619</v>
      </c>
      <c r="FS7" s="58">
        <v>77.160493827160451</v>
      </c>
      <c r="FT7" s="58">
        <v>77.614379084967283</v>
      </c>
      <c r="FU7" s="58">
        <v>78.068264342774114</v>
      </c>
      <c r="FV7" s="58">
        <v>78.522149600580946</v>
      </c>
      <c r="FW7" s="58">
        <v>78.976034858387777</v>
      </c>
      <c r="FX7" s="58">
        <v>79.429920116194609</v>
      </c>
      <c r="FY7" s="58">
        <v>79.88380537400144</v>
      </c>
      <c r="FZ7" s="58">
        <v>80.337690631808272</v>
      </c>
      <c r="GA7" s="58">
        <v>80.791575889615103</v>
      </c>
      <c r="GB7" s="58">
        <v>81.245461147421935</v>
      </c>
      <c r="GC7" s="58">
        <v>81.699346405228766</v>
      </c>
      <c r="GD7" s="58">
        <v>82.153231663035598</v>
      </c>
      <c r="GE7" s="58">
        <v>82.607116920842429</v>
      </c>
      <c r="GF7" s="58">
        <v>83.061002178649261</v>
      </c>
      <c r="GG7" s="58">
        <v>83.514887436456092</v>
      </c>
      <c r="GH7" s="58">
        <v>83.968772694262924</v>
      </c>
      <c r="GI7" s="58">
        <v>84.422657952069756</v>
      </c>
      <c r="GJ7" s="58">
        <v>84.876543209876587</v>
      </c>
      <c r="GK7" s="58">
        <v>85.330428467683419</v>
      </c>
      <c r="GL7" s="58">
        <v>85.78431372549025</v>
      </c>
      <c r="GM7" s="58">
        <v>86.238198983297082</v>
      </c>
      <c r="GN7" s="58">
        <v>86.692084241103913</v>
      </c>
      <c r="GO7" s="58">
        <v>87.145969498910745</v>
      </c>
      <c r="GP7" s="58">
        <v>87.599854756717576</v>
      </c>
      <c r="GQ7" s="58">
        <v>88.053740014524408</v>
      </c>
      <c r="GR7" s="58">
        <v>88.507625272331239</v>
      </c>
      <c r="GS7" s="72"/>
    </row>
    <row r="8" spans="1:201" x14ac:dyDescent="0.2">
      <c r="A8" s="38" t="s">
        <v>93</v>
      </c>
      <c r="B8" s="58">
        <v>0.49738219895287961</v>
      </c>
      <c r="C8" s="58">
        <v>0.49738219895287961</v>
      </c>
      <c r="D8" s="58">
        <v>0.49738219895287961</v>
      </c>
      <c r="E8" s="58">
        <v>0.49738219895287961</v>
      </c>
      <c r="F8" s="58">
        <v>0.49738219895287961</v>
      </c>
      <c r="G8" s="70">
        <v>0.49738219895287961</v>
      </c>
      <c r="H8" s="70">
        <v>0.54285714285714282</v>
      </c>
      <c r="I8" s="70">
        <v>0.64846416382252559</v>
      </c>
      <c r="J8" s="70">
        <v>0.75098814229249011</v>
      </c>
      <c r="K8" s="71">
        <v>0.9092019363147843</v>
      </c>
      <c r="L8" s="70">
        <v>1.0674157303370786</v>
      </c>
      <c r="M8" s="71">
        <v>1.2307361699514949</v>
      </c>
      <c r="N8" s="71">
        <v>1.3940566095659115</v>
      </c>
      <c r="O8" s="70">
        <v>1.5573770491803278</v>
      </c>
      <c r="P8" s="70">
        <v>2.0652173913043477</v>
      </c>
      <c r="Q8" s="70">
        <v>3.85395537525355</v>
      </c>
      <c r="R8" s="70">
        <v>5.8641975308641978</v>
      </c>
      <c r="S8" s="71">
        <v>6.3262252151141043</v>
      </c>
      <c r="T8" s="71">
        <v>6.7882528993640108</v>
      </c>
      <c r="U8" s="71">
        <v>7.2502805836139173</v>
      </c>
      <c r="V8" s="71">
        <v>7.7123082678638237</v>
      </c>
      <c r="W8" s="71">
        <v>8.1743359521137293</v>
      </c>
      <c r="X8" s="70">
        <v>8.6363636363636367</v>
      </c>
      <c r="Y8" s="71">
        <v>9.072901142573274</v>
      </c>
      <c r="Z8" s="71">
        <v>9.5094386487829112</v>
      </c>
      <c r="AA8" s="71">
        <v>9.9459761549925485</v>
      </c>
      <c r="AB8" s="70">
        <v>10.382513661202186</v>
      </c>
      <c r="AC8" s="71">
        <v>10.831757040773434</v>
      </c>
      <c r="AD8" s="71">
        <v>11.281000420344682</v>
      </c>
      <c r="AE8" s="71">
        <v>11.730243799915932</v>
      </c>
      <c r="AF8" s="70">
        <v>12.179487179487181</v>
      </c>
      <c r="AG8" s="58">
        <v>12.610002227893224</v>
      </c>
      <c r="AH8" s="58">
        <v>13.040517276299267</v>
      </c>
      <c r="AI8" s="58">
        <v>13.471032324705313</v>
      </c>
      <c r="AJ8" s="58">
        <v>13.901547373111356</v>
      </c>
      <c r="AK8" s="58">
        <v>14.332062421517399</v>
      </c>
      <c r="AL8" s="58">
        <v>14.762577469923443</v>
      </c>
      <c r="AM8" s="58">
        <v>15.193092518329486</v>
      </c>
      <c r="AN8" s="58">
        <v>15.623607566735531</v>
      </c>
      <c r="AO8" s="58">
        <v>16.054122615141573</v>
      </c>
      <c r="AP8" s="58">
        <v>16.484637663547616</v>
      </c>
      <c r="AQ8" s="58">
        <v>16.915152711953663</v>
      </c>
      <c r="AR8" s="58">
        <v>17.345667760359706</v>
      </c>
      <c r="AS8" s="58">
        <v>17.77618280876575</v>
      </c>
      <c r="AT8" s="58">
        <v>18.206697857171793</v>
      </c>
      <c r="AU8" s="58">
        <v>18.637212905577837</v>
      </c>
      <c r="AV8" s="58">
        <v>19.06772795398388</v>
      </c>
      <c r="AW8" s="58">
        <v>19.498243002389923</v>
      </c>
      <c r="AX8" s="58">
        <v>19.92875805079597</v>
      </c>
      <c r="AY8" s="58">
        <v>20.359273099202014</v>
      </c>
      <c r="AZ8" s="58">
        <v>20.789788147608057</v>
      </c>
      <c r="BA8" s="58">
        <v>21.2203031960141</v>
      </c>
      <c r="BB8" s="58">
        <v>21.650818244420144</v>
      </c>
      <c r="BC8" s="58">
        <v>22.081333292826187</v>
      </c>
      <c r="BD8" s="70">
        <v>22.511848341232231</v>
      </c>
      <c r="BE8" s="58">
        <v>22.942363389638274</v>
      </c>
      <c r="BF8" s="58">
        <v>23.372878438044317</v>
      </c>
      <c r="BG8" s="58">
        <v>23.803393486450361</v>
      </c>
      <c r="BH8" s="58">
        <v>24.233908534856404</v>
      </c>
      <c r="BI8" s="58">
        <v>24.664423583262447</v>
      </c>
      <c r="BJ8" s="58">
        <v>25.094938631668491</v>
      </c>
      <c r="BK8" s="58">
        <v>25.525453680074534</v>
      </c>
      <c r="BL8" s="58">
        <v>25.955968728480578</v>
      </c>
      <c r="BM8" s="58">
        <v>26.386483776886621</v>
      </c>
      <c r="BN8" s="58">
        <v>26.816998825292664</v>
      </c>
      <c r="BO8" s="58">
        <v>27.247513873698708</v>
      </c>
      <c r="BP8" s="58">
        <v>27.678028922104751</v>
      </c>
      <c r="BQ8" s="58">
        <v>28.108543970510794</v>
      </c>
      <c r="BR8" s="58">
        <v>28.539059018916838</v>
      </c>
      <c r="BS8" s="58">
        <v>28.969574067322881</v>
      </c>
      <c r="BT8" s="58">
        <v>29.400089115728925</v>
      </c>
      <c r="BU8" s="58">
        <v>29.830604164134968</v>
      </c>
      <c r="BV8" s="58">
        <v>30.261119212541011</v>
      </c>
      <c r="BW8" s="58">
        <v>30.691634260947055</v>
      </c>
      <c r="BX8" s="58">
        <v>31.122149309353098</v>
      </c>
      <c r="BY8" s="58">
        <v>31.552664357759141</v>
      </c>
      <c r="BZ8" s="58">
        <v>31.983179406165185</v>
      </c>
      <c r="CA8" s="58">
        <v>32.413694454571228</v>
      </c>
      <c r="CB8" s="58">
        <v>32.844209502977272</v>
      </c>
      <c r="CC8" s="58">
        <v>33.274724551383315</v>
      </c>
      <c r="CD8" s="58">
        <v>33.705239599789358</v>
      </c>
      <c r="CE8" s="58">
        <v>34.135754648195402</v>
      </c>
      <c r="CF8" s="58">
        <v>34.566269696601445</v>
      </c>
      <c r="CG8" s="58">
        <v>34.996784745007488</v>
      </c>
      <c r="CH8" s="58">
        <v>35.427299793413532</v>
      </c>
      <c r="CI8" s="58">
        <v>35.857814841819575</v>
      </c>
      <c r="CJ8" s="58">
        <v>36.288329890225619</v>
      </c>
      <c r="CK8" s="58">
        <v>36.718844938631662</v>
      </c>
      <c r="CL8" s="58">
        <v>37.149359987037705</v>
      </c>
      <c r="CM8" s="58">
        <v>37.579875035443749</v>
      </c>
      <c r="CN8" s="58">
        <v>38.010390083849792</v>
      </c>
      <c r="CO8" s="58">
        <v>38.440905132255835</v>
      </c>
      <c r="CP8" s="58">
        <v>38.871420180661879</v>
      </c>
      <c r="CQ8" s="58">
        <v>39.301935229067922</v>
      </c>
      <c r="CR8" s="58">
        <v>39.732450277473966</v>
      </c>
      <c r="CS8" s="58">
        <v>40.162965325880009</v>
      </c>
      <c r="CT8" s="58">
        <v>40.593480374286052</v>
      </c>
      <c r="CU8" s="58">
        <v>41.023995422692096</v>
      </c>
      <c r="CV8" s="58">
        <v>41.454510471098139</v>
      </c>
      <c r="CW8" s="58">
        <v>41.885025519504183</v>
      </c>
      <c r="CX8" s="58">
        <v>42.315540567910226</v>
      </c>
      <c r="CY8" s="58">
        <v>42.746055616316269</v>
      </c>
      <c r="CZ8" s="58">
        <v>43.176570664722313</v>
      </c>
      <c r="DA8" s="58">
        <v>43.607085713128356</v>
      </c>
      <c r="DB8" s="58">
        <v>44.037600761534399</v>
      </c>
      <c r="DC8" s="58">
        <v>44.468115809940443</v>
      </c>
      <c r="DD8" s="58">
        <v>44.898630858346486</v>
      </c>
      <c r="DE8" s="58">
        <v>45.32914590675253</v>
      </c>
      <c r="DF8" s="58">
        <v>45.759660955158573</v>
      </c>
      <c r="DG8" s="58">
        <v>46.190176003564616</v>
      </c>
      <c r="DH8" s="58">
        <v>46.62069105197066</v>
      </c>
      <c r="DI8" s="58">
        <v>47.051206100376703</v>
      </c>
      <c r="DJ8" s="58">
        <v>47.481721148782746</v>
      </c>
      <c r="DK8" s="58">
        <v>47.91223619718879</v>
      </c>
      <c r="DL8" s="58">
        <v>48.342751245594833</v>
      </c>
      <c r="DM8" s="58">
        <v>48.773266294000877</v>
      </c>
      <c r="DN8" s="58">
        <v>49.20378134240692</v>
      </c>
      <c r="DO8" s="58">
        <v>49.634296390812963</v>
      </c>
      <c r="DP8" s="58">
        <v>50.064811439219007</v>
      </c>
      <c r="DQ8" s="58">
        <v>50.49532648762505</v>
      </c>
      <c r="DR8" s="58">
        <v>50.925841536031093</v>
      </c>
      <c r="DS8" s="58">
        <v>51.356356584437137</v>
      </c>
      <c r="DT8" s="58">
        <v>51.78687163284318</v>
      </c>
      <c r="DU8" s="58">
        <v>52.217386681249224</v>
      </c>
      <c r="DV8" s="58">
        <v>52.647901729655267</v>
      </c>
      <c r="DW8" s="58">
        <v>53.07841677806131</v>
      </c>
      <c r="DX8" s="58">
        <v>53.508931826467354</v>
      </c>
      <c r="DY8" s="58">
        <v>53.939446874873397</v>
      </c>
      <c r="DZ8" s="58">
        <v>54.36996192327944</v>
      </c>
      <c r="EA8" s="58">
        <v>54.800476971685484</v>
      </c>
      <c r="EB8" s="58">
        <v>55.230992020091527</v>
      </c>
      <c r="EC8" s="58">
        <v>55.661507068497571</v>
      </c>
      <c r="ED8" s="58">
        <v>56.092022116903614</v>
      </c>
      <c r="EE8" s="58">
        <v>56.522537165309657</v>
      </c>
      <c r="EF8" s="58">
        <v>56.953052213715701</v>
      </c>
      <c r="EG8" s="58">
        <v>57.383567262121744</v>
      </c>
      <c r="EH8" s="58">
        <v>57.814082310527787</v>
      </c>
      <c r="EI8" s="58">
        <v>58.244597358933831</v>
      </c>
      <c r="EJ8" s="58">
        <v>58.675112407339874</v>
      </c>
      <c r="EK8" s="58">
        <v>59.105627455745918</v>
      </c>
      <c r="EL8" s="58">
        <v>59.536142504151961</v>
      </c>
      <c r="EM8" s="58">
        <v>59.966657552558004</v>
      </c>
      <c r="EN8" s="58">
        <v>60.397172600964048</v>
      </c>
      <c r="EO8" s="58">
        <v>60.827687649370091</v>
      </c>
      <c r="EP8" s="58">
        <v>61.258202697776134</v>
      </c>
      <c r="EQ8" s="58">
        <v>61.688717746182178</v>
      </c>
      <c r="ER8" s="58">
        <v>62.119232794588221</v>
      </c>
      <c r="ES8" s="58">
        <v>62.549747842994265</v>
      </c>
      <c r="ET8" s="58">
        <v>62.980262891400308</v>
      </c>
      <c r="EU8" s="58">
        <v>63.410777939806351</v>
      </c>
      <c r="EV8" s="58">
        <v>63.841292988212395</v>
      </c>
      <c r="EW8" s="58">
        <v>64.271808036618438</v>
      </c>
      <c r="EX8" s="58">
        <v>64.702323085024489</v>
      </c>
      <c r="EY8" s="58">
        <v>65.132838133430539</v>
      </c>
      <c r="EZ8" s="58">
        <v>65.56335318183659</v>
      </c>
      <c r="FA8" s="58">
        <v>65.99386823024264</v>
      </c>
      <c r="FB8" s="58">
        <v>66.424383278648691</v>
      </c>
      <c r="FC8" s="58">
        <v>66.854898327054741</v>
      </c>
      <c r="FD8" s="58">
        <v>67.285413375460791</v>
      </c>
      <c r="FE8" s="58">
        <v>67.715928423866842</v>
      </c>
      <c r="FF8" s="58">
        <v>68.146443472272892</v>
      </c>
      <c r="FG8" s="58">
        <v>68.576958520678943</v>
      </c>
      <c r="FH8" s="58">
        <v>69.007473569084993</v>
      </c>
      <c r="FI8" s="58">
        <v>69.437988617491044</v>
      </c>
      <c r="FJ8" s="58">
        <v>69.868503665897094</v>
      </c>
      <c r="FK8" s="58">
        <v>70.299018714303145</v>
      </c>
      <c r="FL8" s="58">
        <v>70.729533762709195</v>
      </c>
      <c r="FM8" s="58">
        <v>71.160048811115246</v>
      </c>
      <c r="FN8" s="58">
        <v>71.590563859521296</v>
      </c>
      <c r="FO8" s="58">
        <v>72.021078907927347</v>
      </c>
      <c r="FP8" s="58">
        <v>72.451593956333397</v>
      </c>
      <c r="FQ8" s="58">
        <v>72.882109004739448</v>
      </c>
      <c r="FR8" s="58">
        <v>73.312624053145498</v>
      </c>
      <c r="FS8" s="58">
        <v>73.743139101551549</v>
      </c>
      <c r="FT8" s="58">
        <v>74.173654149957599</v>
      </c>
      <c r="FU8" s="58">
        <v>74.60416919836365</v>
      </c>
      <c r="FV8" s="58">
        <v>75.0346842467697</v>
      </c>
      <c r="FW8" s="58">
        <v>75.465199295175751</v>
      </c>
      <c r="FX8" s="58">
        <v>75.895714343581801</v>
      </c>
      <c r="FY8" s="58">
        <v>76.326229391987852</v>
      </c>
      <c r="FZ8" s="58">
        <v>76.756744440393902</v>
      </c>
      <c r="GA8" s="58">
        <v>77.187259488799953</v>
      </c>
      <c r="GB8" s="58">
        <v>77.617774537206003</v>
      </c>
      <c r="GC8" s="58">
        <v>78.048289585612054</v>
      </c>
      <c r="GD8" s="58">
        <v>78.478804634018104</v>
      </c>
      <c r="GE8" s="58">
        <v>78.909319682424155</v>
      </c>
      <c r="GF8" s="58">
        <v>79.339834730830205</v>
      </c>
      <c r="GG8" s="58">
        <v>79.770349779236255</v>
      </c>
      <c r="GH8" s="58">
        <v>80.200864827642306</v>
      </c>
      <c r="GI8" s="58">
        <v>80.631379876048356</v>
      </c>
      <c r="GJ8" s="58">
        <v>81.061894924454407</v>
      </c>
      <c r="GK8" s="58">
        <v>81.492409972860457</v>
      </c>
      <c r="GL8" s="58">
        <v>81.922925021266508</v>
      </c>
      <c r="GM8" s="58">
        <v>82.353440069672558</v>
      </c>
      <c r="GN8" s="58">
        <v>82.783955118078609</v>
      </c>
      <c r="GO8" s="58">
        <v>83.214470166484659</v>
      </c>
      <c r="GP8" s="58">
        <v>83.64498521489071</v>
      </c>
      <c r="GQ8" s="58">
        <v>84.07550026329676</v>
      </c>
      <c r="GR8" s="58">
        <v>84.506015311702811</v>
      </c>
      <c r="GS8" s="72"/>
    </row>
    <row r="9" spans="1:201" x14ac:dyDescent="0.2">
      <c r="A9" s="38" t="s">
        <v>91</v>
      </c>
      <c r="B9" s="58">
        <v>0.38815789473684209</v>
      </c>
      <c r="C9" s="58">
        <v>0.38815789473684209</v>
      </c>
      <c r="D9" s="58">
        <v>0.38815789473684209</v>
      </c>
      <c r="E9" s="58">
        <v>0.38815789473684209</v>
      </c>
      <c r="F9" s="58">
        <v>0.38815789473684209</v>
      </c>
      <c r="G9" s="70">
        <v>0.34705882352941175</v>
      </c>
      <c r="H9" s="70">
        <v>0.38815789473684209</v>
      </c>
      <c r="I9" s="70">
        <v>0.5</v>
      </c>
      <c r="J9" s="70">
        <v>0.60824742268041232</v>
      </c>
      <c r="K9" s="71">
        <v>0.77312212151508697</v>
      </c>
      <c r="L9" s="70">
        <v>0.93799682034976151</v>
      </c>
      <c r="M9" s="71">
        <v>1.1361537243890185</v>
      </c>
      <c r="N9" s="71">
        <v>1.3343106284282755</v>
      </c>
      <c r="O9" s="70">
        <v>1.5324675324675325</v>
      </c>
      <c r="P9" s="70">
        <v>2.1299638989169676</v>
      </c>
      <c r="Q9" s="70">
        <v>3.7579617834394905</v>
      </c>
      <c r="R9" s="70">
        <v>5.7281553398058245</v>
      </c>
      <c r="S9" s="71">
        <v>6.1944647099537935</v>
      </c>
      <c r="T9" s="71">
        <v>6.6607740801017634</v>
      </c>
      <c r="U9" s="71">
        <v>7.1270834502497333</v>
      </c>
      <c r="V9" s="71">
        <v>7.5933928203977024</v>
      </c>
      <c r="W9" s="71">
        <v>8.0597021905456714</v>
      </c>
      <c r="X9" s="70">
        <v>8.5260115606936413</v>
      </c>
      <c r="Y9" s="71">
        <v>9.0051281395467804</v>
      </c>
      <c r="Z9" s="71">
        <v>9.4842447183999177</v>
      </c>
      <c r="AA9" s="71">
        <v>9.963361297253055</v>
      </c>
      <c r="AB9" s="70">
        <v>10.442477876106194</v>
      </c>
      <c r="AC9" s="71">
        <v>10.917632465657052</v>
      </c>
      <c r="AD9" s="71">
        <v>11.392787055207908</v>
      </c>
      <c r="AE9" s="71">
        <v>11.867941644758766</v>
      </c>
      <c r="AF9" s="70">
        <v>12.343096234309623</v>
      </c>
      <c r="AG9" s="58">
        <v>12.796648326908928</v>
      </c>
      <c r="AH9" s="58">
        <v>13.25020041950823</v>
      </c>
      <c r="AI9" s="58">
        <v>13.703752512107535</v>
      </c>
      <c r="AJ9" s="58">
        <v>14.157304604706839</v>
      </c>
      <c r="AK9" s="58">
        <v>14.610856697306142</v>
      </c>
      <c r="AL9" s="58">
        <v>15.064408789905446</v>
      </c>
      <c r="AM9" s="58">
        <v>15.517960882504751</v>
      </c>
      <c r="AN9" s="58">
        <v>15.971512975104053</v>
      </c>
      <c r="AO9" s="58">
        <v>16.425065067703358</v>
      </c>
      <c r="AP9" s="58">
        <v>16.87861716030266</v>
      </c>
      <c r="AQ9" s="58">
        <v>17.332169252901966</v>
      </c>
      <c r="AR9" s="58">
        <v>17.785721345501269</v>
      </c>
      <c r="AS9" s="58">
        <v>18.239273438100572</v>
      </c>
      <c r="AT9" s="58">
        <v>18.692825530699878</v>
      </c>
      <c r="AU9" s="58">
        <v>19.14637762329918</v>
      </c>
      <c r="AV9" s="58">
        <v>19.599929715898483</v>
      </c>
      <c r="AW9" s="58">
        <v>20.053481808497789</v>
      </c>
      <c r="AX9" s="58">
        <v>20.507033901097092</v>
      </c>
      <c r="AY9" s="58">
        <v>20.960585993696398</v>
      </c>
      <c r="AZ9" s="58">
        <v>21.414138086295701</v>
      </c>
      <c r="BA9" s="58">
        <v>21.867690178895003</v>
      </c>
      <c r="BB9" s="58">
        <v>22.321242271494306</v>
      </c>
      <c r="BC9" s="58">
        <v>22.774794364093609</v>
      </c>
      <c r="BD9" s="70">
        <v>23.228346456692915</v>
      </c>
      <c r="BE9" s="58">
        <v>23.681898549292221</v>
      </c>
      <c r="BF9" s="58">
        <v>24.135450641891527</v>
      </c>
      <c r="BG9" s="58">
        <v>24.589002734490833</v>
      </c>
      <c r="BH9" s="58">
        <v>25.042554827090139</v>
      </c>
      <c r="BI9" s="58">
        <v>25.496106919689446</v>
      </c>
      <c r="BJ9" s="58">
        <v>25.949659012288752</v>
      </c>
      <c r="BK9" s="58">
        <v>26.403211104888058</v>
      </c>
      <c r="BL9" s="58">
        <v>26.856763197487364</v>
      </c>
      <c r="BM9" s="58">
        <v>27.31031529008667</v>
      </c>
      <c r="BN9" s="58">
        <v>27.763867382685977</v>
      </c>
      <c r="BO9" s="58">
        <v>28.217419475285283</v>
      </c>
      <c r="BP9" s="58">
        <v>28.670971567884589</v>
      </c>
      <c r="BQ9" s="58">
        <v>29.124523660483895</v>
      </c>
      <c r="BR9" s="58">
        <v>29.578075753083201</v>
      </c>
      <c r="BS9" s="58">
        <v>30.031627845682507</v>
      </c>
      <c r="BT9" s="58">
        <v>30.485179938281814</v>
      </c>
      <c r="BU9" s="58">
        <v>30.93873203088112</v>
      </c>
      <c r="BV9" s="58">
        <v>31.392284123480426</v>
      </c>
      <c r="BW9" s="58">
        <v>31.845836216079732</v>
      </c>
      <c r="BX9" s="58">
        <v>32.299388308679042</v>
      </c>
      <c r="BY9" s="58">
        <v>32.752940401278352</v>
      </c>
      <c r="BZ9" s="58">
        <v>33.206492493877661</v>
      </c>
      <c r="CA9" s="58">
        <v>33.660044586476971</v>
      </c>
      <c r="CB9" s="58">
        <v>34.113596679076281</v>
      </c>
      <c r="CC9" s="58">
        <v>34.567148771675591</v>
      </c>
      <c r="CD9" s="58">
        <v>35.0207008642749</v>
      </c>
      <c r="CE9" s="58">
        <v>35.47425295687421</v>
      </c>
      <c r="CF9" s="58">
        <v>35.92780504947352</v>
      </c>
      <c r="CG9" s="58">
        <v>36.381357142072829</v>
      </c>
      <c r="CH9" s="58">
        <v>36.834909234672139</v>
      </c>
      <c r="CI9" s="58">
        <v>37.288461327271449</v>
      </c>
      <c r="CJ9" s="58">
        <v>37.742013419870759</v>
      </c>
      <c r="CK9" s="58">
        <v>38.195565512470068</v>
      </c>
      <c r="CL9" s="58">
        <v>38.649117605069378</v>
      </c>
      <c r="CM9" s="58">
        <v>39.102669697668688</v>
      </c>
      <c r="CN9" s="58">
        <v>39.556221790267998</v>
      </c>
      <c r="CO9" s="58">
        <v>40.009773882867307</v>
      </c>
      <c r="CP9" s="58">
        <v>40.463325975466617</v>
      </c>
      <c r="CQ9" s="58">
        <v>40.916878068065927</v>
      </c>
      <c r="CR9" s="58">
        <v>41.370430160665236</v>
      </c>
      <c r="CS9" s="58">
        <v>41.823982253264546</v>
      </c>
      <c r="CT9" s="58">
        <v>42.277534345863856</v>
      </c>
      <c r="CU9" s="58">
        <v>42.731086438463166</v>
      </c>
      <c r="CV9" s="58">
        <v>43.184638531062475</v>
      </c>
      <c r="CW9" s="58">
        <v>43.638190623661785</v>
      </c>
      <c r="CX9" s="58">
        <v>44.091742716261095</v>
      </c>
      <c r="CY9" s="58">
        <v>44.545294808860405</v>
      </c>
      <c r="CZ9" s="58">
        <v>44.998846901459714</v>
      </c>
      <c r="DA9" s="58">
        <v>45.452398994059024</v>
      </c>
      <c r="DB9" s="58">
        <v>45.905951086658334</v>
      </c>
      <c r="DC9" s="58">
        <v>46.359503179257644</v>
      </c>
      <c r="DD9" s="58">
        <v>46.813055271856953</v>
      </c>
      <c r="DE9" s="58">
        <v>47.266607364456263</v>
      </c>
      <c r="DF9" s="58">
        <v>47.720159457055573</v>
      </c>
      <c r="DG9" s="58">
        <v>48.173711549654882</v>
      </c>
      <c r="DH9" s="58">
        <v>48.627263642254192</v>
      </c>
      <c r="DI9" s="58">
        <v>49.080815734853502</v>
      </c>
      <c r="DJ9" s="58">
        <v>49.534367827452812</v>
      </c>
      <c r="DK9" s="58">
        <v>49.987919920052121</v>
      </c>
      <c r="DL9" s="58">
        <v>50.441472012651431</v>
      </c>
      <c r="DM9" s="58">
        <v>50.895024105250741</v>
      </c>
      <c r="DN9" s="58">
        <v>51.348576197850051</v>
      </c>
      <c r="DO9" s="58">
        <v>51.80212829044936</v>
      </c>
      <c r="DP9" s="58">
        <v>52.25568038304867</v>
      </c>
      <c r="DQ9" s="58">
        <v>52.70923247564798</v>
      </c>
      <c r="DR9" s="58">
        <v>53.162784568247289</v>
      </c>
      <c r="DS9" s="58">
        <v>53.616336660846599</v>
      </c>
      <c r="DT9" s="58">
        <v>54.069888753445909</v>
      </c>
      <c r="DU9" s="58">
        <v>54.523440846045219</v>
      </c>
      <c r="DV9" s="58">
        <v>54.976992938644528</v>
      </c>
      <c r="DW9" s="58">
        <v>55.430545031243838</v>
      </c>
      <c r="DX9" s="58">
        <v>55.884097123843148</v>
      </c>
      <c r="DY9" s="58">
        <v>56.337649216442458</v>
      </c>
      <c r="DZ9" s="58">
        <v>56.791201309041767</v>
      </c>
      <c r="EA9" s="58">
        <v>57.244753401641077</v>
      </c>
      <c r="EB9" s="58">
        <v>57.698305494240387</v>
      </c>
      <c r="EC9" s="58">
        <v>58.151857586839697</v>
      </c>
      <c r="ED9" s="58">
        <v>58.605409679439006</v>
      </c>
      <c r="EE9" s="58">
        <v>59.058961772038316</v>
      </c>
      <c r="EF9" s="58">
        <v>59.512513864637626</v>
      </c>
      <c r="EG9" s="58">
        <v>59.966065957236935</v>
      </c>
      <c r="EH9" s="58">
        <v>60.419618049836245</v>
      </c>
      <c r="EI9" s="58">
        <v>60.873170142435555</v>
      </c>
      <c r="EJ9" s="58">
        <v>61.326722235034865</v>
      </c>
      <c r="EK9" s="58">
        <v>61.780274327634174</v>
      </c>
      <c r="EL9" s="58">
        <v>62.233826420233484</v>
      </c>
      <c r="EM9" s="58">
        <v>62.687378512832794</v>
      </c>
      <c r="EN9" s="58">
        <v>63.140930605432104</v>
      </c>
      <c r="EO9" s="58">
        <v>63.594482698031413</v>
      </c>
      <c r="EP9" s="58">
        <v>64.048034790630723</v>
      </c>
      <c r="EQ9" s="58">
        <v>64.501586883230033</v>
      </c>
      <c r="ER9" s="58">
        <v>64.955138975829342</v>
      </c>
      <c r="ES9" s="58">
        <v>65.408691068428652</v>
      </c>
      <c r="ET9" s="58">
        <v>65.862243161027962</v>
      </c>
      <c r="EU9" s="58">
        <v>66.315795253627272</v>
      </c>
      <c r="EV9" s="58">
        <v>66.769347346226581</v>
      </c>
      <c r="EW9" s="58">
        <v>67.222899438825891</v>
      </c>
      <c r="EX9" s="58">
        <v>67.676451531425201</v>
      </c>
      <c r="EY9" s="58">
        <v>68.130003624024511</v>
      </c>
      <c r="EZ9" s="58">
        <v>68.58355571662382</v>
      </c>
      <c r="FA9" s="58">
        <v>69.03710780922313</v>
      </c>
      <c r="FB9" s="58">
        <v>69.49065990182244</v>
      </c>
      <c r="FC9" s="58">
        <v>69.94421199442175</v>
      </c>
      <c r="FD9" s="58">
        <v>70.397764087021059</v>
      </c>
      <c r="FE9" s="58">
        <v>70.851316179620369</v>
      </c>
      <c r="FF9" s="58">
        <v>71.304868272219679</v>
      </c>
      <c r="FG9" s="58">
        <v>71.758420364818988</v>
      </c>
      <c r="FH9" s="58">
        <v>72.211972457418298</v>
      </c>
      <c r="FI9" s="58">
        <v>72.665524550017608</v>
      </c>
      <c r="FJ9" s="58">
        <v>73.119076642616918</v>
      </c>
      <c r="FK9" s="58">
        <v>73.572628735216227</v>
      </c>
      <c r="FL9" s="58">
        <v>74.026180827815537</v>
      </c>
      <c r="FM9" s="58">
        <v>74.479732920414847</v>
      </c>
      <c r="FN9" s="58">
        <v>74.933285013014157</v>
      </c>
      <c r="FO9" s="58">
        <v>75.386837105613466</v>
      </c>
      <c r="FP9" s="58">
        <v>75.840389198212776</v>
      </c>
      <c r="FQ9" s="58">
        <v>76.293941290812086</v>
      </c>
      <c r="FR9" s="58">
        <v>76.747493383411395</v>
      </c>
      <c r="FS9" s="58">
        <v>77.201045476010705</v>
      </c>
      <c r="FT9" s="58">
        <v>77.654597568610015</v>
      </c>
      <c r="FU9" s="58">
        <v>78.108149661209325</v>
      </c>
      <c r="FV9" s="58">
        <v>78.561701753808634</v>
      </c>
      <c r="FW9" s="58">
        <v>79.015253846407944</v>
      </c>
      <c r="FX9" s="58">
        <v>79.468805939007254</v>
      </c>
      <c r="FY9" s="58">
        <v>79.922358031606564</v>
      </c>
      <c r="FZ9" s="58">
        <v>80.375910124205873</v>
      </c>
      <c r="GA9" s="58">
        <v>80.829462216805183</v>
      </c>
      <c r="GB9" s="58">
        <v>81.283014309404493</v>
      </c>
      <c r="GC9" s="58">
        <v>81.736566402003803</v>
      </c>
      <c r="GD9" s="58">
        <v>82.190118494603112</v>
      </c>
      <c r="GE9" s="58">
        <v>82.643670587202422</v>
      </c>
      <c r="GF9" s="58">
        <v>83.097222679801732</v>
      </c>
      <c r="GG9" s="58">
        <v>83.550774772401041</v>
      </c>
      <c r="GH9" s="58">
        <v>84.004326865000351</v>
      </c>
      <c r="GI9" s="58">
        <v>84.457878957599661</v>
      </c>
      <c r="GJ9" s="58">
        <v>84.911431050198971</v>
      </c>
      <c r="GK9" s="58">
        <v>85.36498314279828</v>
      </c>
      <c r="GL9" s="58">
        <v>85.81853523539759</v>
      </c>
      <c r="GM9" s="58">
        <v>86.2720873279969</v>
      </c>
      <c r="GN9" s="58">
        <v>86.72563942059621</v>
      </c>
      <c r="GO9" s="58">
        <v>87.179191513195519</v>
      </c>
      <c r="GP9" s="58">
        <v>87.632743605794829</v>
      </c>
      <c r="GQ9" s="58">
        <v>88.086295698394139</v>
      </c>
      <c r="GR9" s="58">
        <v>88.539847790993448</v>
      </c>
      <c r="GS9" s="72"/>
    </row>
  </sheetData>
  <sortState ref="A1:GR38">
    <sortCondition ref="A23"/>
  </sortState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22"/>
  <sheetViews>
    <sheetView workbookViewId="0">
      <selection sqref="A1:C1"/>
    </sheetView>
  </sheetViews>
  <sheetFormatPr defaultRowHeight="12.75" x14ac:dyDescent="0.2"/>
  <cols>
    <col min="1" max="1" width="15.7109375" style="8" customWidth="1"/>
    <col min="2" max="3" width="30.7109375" style="8" customWidth="1"/>
    <col min="4" max="16384" width="9.140625" style="8"/>
  </cols>
  <sheetData>
    <row r="1" spans="1:3" x14ac:dyDescent="0.2">
      <c r="A1" s="96" t="s">
        <v>75</v>
      </c>
      <c r="B1" s="96"/>
      <c r="C1" s="96"/>
    </row>
    <row r="2" spans="1:3" x14ac:dyDescent="0.2">
      <c r="A2" s="46" t="s">
        <v>5</v>
      </c>
      <c r="B2" s="97">
        <v>170</v>
      </c>
      <c r="C2" s="98"/>
    </row>
    <row r="3" spans="1:3" ht="14.25" x14ac:dyDescent="0.2">
      <c r="A3" s="46" t="s">
        <v>72</v>
      </c>
      <c r="B3" s="97" t="s">
        <v>47</v>
      </c>
      <c r="C3" s="99"/>
    </row>
    <row r="4" spans="1:3" x14ac:dyDescent="0.2">
      <c r="A4" s="46" t="s">
        <v>73</v>
      </c>
      <c r="B4" s="100" t="s">
        <v>45</v>
      </c>
      <c r="C4" s="101"/>
    </row>
    <row r="5" spans="1:3" ht="12.75" customHeight="1" x14ac:dyDescent="0.2">
      <c r="A5" s="94" t="s">
        <v>4</v>
      </c>
      <c r="B5" s="91" t="s">
        <v>46</v>
      </c>
      <c r="C5" s="91" t="s">
        <v>74</v>
      </c>
    </row>
    <row r="6" spans="1:3" x14ac:dyDescent="0.2">
      <c r="A6" s="95"/>
      <c r="B6" s="92"/>
      <c r="C6" s="93"/>
    </row>
    <row r="7" spans="1:3" x14ac:dyDescent="0.2">
      <c r="A7" s="56">
        <v>0</v>
      </c>
      <c r="B7" s="57"/>
      <c r="C7" s="58"/>
    </row>
    <row r="8" spans="1:3" x14ac:dyDescent="0.2">
      <c r="A8" s="56">
        <v>8.3333333333333329E-2</v>
      </c>
      <c r="B8" s="60">
        <v>300.10000000000002</v>
      </c>
      <c r="C8" s="58">
        <f>$B$2/$B8</f>
        <v>0.56647784071976004</v>
      </c>
    </row>
    <row r="9" spans="1:3" x14ac:dyDescent="0.2">
      <c r="A9" s="56">
        <v>0.16666666666666666</v>
      </c>
      <c r="B9" s="60">
        <v>300.10000000000002</v>
      </c>
      <c r="C9" s="58">
        <f t="shared" ref="C9:C27" si="0">$B$2/$B9</f>
        <v>0.56647784071976004</v>
      </c>
    </row>
    <row r="10" spans="1:3" x14ac:dyDescent="0.2">
      <c r="A10" s="56">
        <v>0.25</v>
      </c>
      <c r="B10" s="60">
        <v>253.3</v>
      </c>
      <c r="C10" s="58">
        <f t="shared" si="0"/>
        <v>0.67114093959731536</v>
      </c>
    </row>
    <row r="11" spans="1:3" x14ac:dyDescent="0.2">
      <c r="A11" s="56">
        <v>0.33333333333333331</v>
      </c>
      <c r="B11" s="60">
        <v>221.2</v>
      </c>
      <c r="C11" s="58">
        <f t="shared" si="0"/>
        <v>0.76853526220614832</v>
      </c>
    </row>
    <row r="12" spans="1:3" x14ac:dyDescent="0.2">
      <c r="A12" s="56">
        <v>0.41666666666666669</v>
      </c>
      <c r="B12" s="60">
        <v>194.4</v>
      </c>
      <c r="C12" s="58">
        <f t="shared" si="0"/>
        <v>0.87448559670781889</v>
      </c>
    </row>
    <row r="13" spans="1:3" x14ac:dyDescent="0.2">
      <c r="A13" s="56">
        <v>0.5</v>
      </c>
      <c r="B13" s="60">
        <v>174.7</v>
      </c>
      <c r="C13" s="58">
        <f t="shared" si="0"/>
        <v>0.97309673726388102</v>
      </c>
    </row>
    <row r="14" spans="1:3" x14ac:dyDescent="0.2">
      <c r="A14" s="56">
        <v>0.58333333333333337</v>
      </c>
      <c r="B14" s="60">
        <v>160.80000000000001</v>
      </c>
      <c r="C14" s="58">
        <f t="shared" si="0"/>
        <v>1.0572139303482586</v>
      </c>
    </row>
    <row r="15" spans="1:3" x14ac:dyDescent="0.2">
      <c r="A15" s="56">
        <v>0.66666666666666663</v>
      </c>
      <c r="B15" s="60">
        <v>146.69999999999999</v>
      </c>
      <c r="C15" s="58">
        <f t="shared" si="0"/>
        <v>1.1588275391956375</v>
      </c>
    </row>
    <row r="16" spans="1:3" x14ac:dyDescent="0.2">
      <c r="A16" s="56">
        <v>0.75</v>
      </c>
      <c r="B16" s="60">
        <v>135.6</v>
      </c>
      <c r="C16" s="58">
        <f t="shared" si="0"/>
        <v>1.2536873156342183</v>
      </c>
    </row>
    <row r="17" spans="1:3" x14ac:dyDescent="0.2">
      <c r="A17" s="56">
        <v>1</v>
      </c>
      <c r="B17" s="60">
        <v>110.7</v>
      </c>
      <c r="C17" s="58">
        <f t="shared" si="0"/>
        <v>1.5356820234869015</v>
      </c>
    </row>
    <row r="18" spans="1:3" x14ac:dyDescent="0.2">
      <c r="A18" s="56">
        <v>2</v>
      </c>
      <c r="B18" s="60">
        <v>65.599999999999994</v>
      </c>
      <c r="C18" s="58">
        <f t="shared" si="0"/>
        <v>2.5914634146341466</v>
      </c>
    </row>
    <row r="19" spans="1:3" x14ac:dyDescent="0.2">
      <c r="A19" s="56">
        <v>3</v>
      </c>
      <c r="B19" s="60">
        <v>47</v>
      </c>
      <c r="C19" s="58">
        <f t="shared" si="0"/>
        <v>3.6170212765957448</v>
      </c>
    </row>
    <row r="20" spans="1:3" x14ac:dyDescent="0.2">
      <c r="A20" s="56">
        <v>4</v>
      </c>
      <c r="B20" s="60">
        <v>36.799999999999997</v>
      </c>
      <c r="C20" s="58">
        <f t="shared" si="0"/>
        <v>4.6195652173913047</v>
      </c>
    </row>
    <row r="21" spans="1:3" x14ac:dyDescent="0.2">
      <c r="A21" s="56">
        <v>5</v>
      </c>
      <c r="B21" s="60">
        <v>30.3</v>
      </c>
      <c r="C21" s="58">
        <f t="shared" si="0"/>
        <v>5.6105610561056105</v>
      </c>
    </row>
    <row r="22" spans="1:3" ht="12.75" customHeight="1" x14ac:dyDescent="0.2">
      <c r="A22" s="56">
        <v>6</v>
      </c>
      <c r="B22" s="60">
        <v>25.8</v>
      </c>
      <c r="C22" s="58">
        <f t="shared" si="0"/>
        <v>6.5891472868217056</v>
      </c>
    </row>
    <row r="23" spans="1:3" x14ac:dyDescent="0.2">
      <c r="A23" s="56">
        <v>7</v>
      </c>
      <c r="B23" s="60">
        <v>22.6</v>
      </c>
      <c r="C23" s="58">
        <f t="shared" si="0"/>
        <v>7.5221238938053094</v>
      </c>
    </row>
    <row r="24" spans="1:3" x14ac:dyDescent="0.2">
      <c r="A24" s="56">
        <v>8</v>
      </c>
      <c r="B24" s="60">
        <v>20</v>
      </c>
      <c r="C24" s="58">
        <f t="shared" si="0"/>
        <v>8.5</v>
      </c>
    </row>
    <row r="25" spans="1:3" x14ac:dyDescent="0.2">
      <c r="A25" s="56">
        <v>9</v>
      </c>
      <c r="B25" s="60">
        <v>18</v>
      </c>
      <c r="C25" s="58">
        <f t="shared" si="0"/>
        <v>9.4444444444444446</v>
      </c>
    </row>
    <row r="26" spans="1:3" x14ac:dyDescent="0.2">
      <c r="A26" s="56">
        <v>10</v>
      </c>
      <c r="B26" s="60">
        <v>16.399999999999999</v>
      </c>
      <c r="C26" s="58">
        <f t="shared" si="0"/>
        <v>10.365853658536587</v>
      </c>
    </row>
    <row r="27" spans="1:3" x14ac:dyDescent="0.2">
      <c r="A27" s="56">
        <v>20</v>
      </c>
      <c r="B27" s="60">
        <v>8.94</v>
      </c>
      <c r="C27" s="58">
        <f t="shared" si="0"/>
        <v>19.01565995525727</v>
      </c>
    </row>
    <row r="28" spans="1:3" x14ac:dyDescent="0.2">
      <c r="B28" s="61"/>
      <c r="C28" s="61"/>
    </row>
    <row r="29" spans="1:3" x14ac:dyDescent="0.2">
      <c r="A29" s="96" t="s">
        <v>76</v>
      </c>
      <c r="B29" s="96"/>
      <c r="C29" s="96"/>
    </row>
    <row r="30" spans="1:3" x14ac:dyDescent="0.2">
      <c r="A30" s="46" t="s">
        <v>5</v>
      </c>
      <c r="B30" s="97">
        <v>61.7</v>
      </c>
      <c r="C30" s="98"/>
    </row>
    <row r="31" spans="1:3" ht="14.25" x14ac:dyDescent="0.2">
      <c r="A31" s="46" t="s">
        <v>72</v>
      </c>
      <c r="B31" s="97" t="s">
        <v>47</v>
      </c>
      <c r="C31" s="99"/>
    </row>
    <row r="32" spans="1:3" x14ac:dyDescent="0.2">
      <c r="A32" s="46" t="s">
        <v>73</v>
      </c>
      <c r="B32" s="100" t="s">
        <v>45</v>
      </c>
      <c r="C32" s="101"/>
    </row>
    <row r="33" spans="1:3" ht="12.75" customHeight="1" x14ac:dyDescent="0.2">
      <c r="A33" s="94" t="s">
        <v>4</v>
      </c>
      <c r="B33" s="91" t="s">
        <v>46</v>
      </c>
      <c r="C33" s="91" t="s">
        <v>74</v>
      </c>
    </row>
    <row r="34" spans="1:3" ht="18" customHeight="1" x14ac:dyDescent="0.2">
      <c r="A34" s="95"/>
      <c r="B34" s="92"/>
      <c r="C34" s="93"/>
    </row>
    <row r="35" spans="1:3" x14ac:dyDescent="0.2">
      <c r="A35" s="56">
        <v>0</v>
      </c>
      <c r="B35" s="57"/>
      <c r="C35" s="58"/>
    </row>
    <row r="36" spans="1:3" x14ac:dyDescent="0.2">
      <c r="A36" s="56">
        <v>8.3333333333333329E-2</v>
      </c>
      <c r="B36" s="57">
        <v>193</v>
      </c>
      <c r="C36" s="58">
        <f>$B$30/$B36</f>
        <v>0.31968911917098447</v>
      </c>
    </row>
    <row r="37" spans="1:3" x14ac:dyDescent="0.2">
      <c r="A37" s="56">
        <v>0.16666666666666666</v>
      </c>
      <c r="B37" s="57">
        <v>143</v>
      </c>
      <c r="C37" s="58">
        <f t="shared" ref="C37:C55" si="1">$B$30/$B37</f>
        <v>0.43146853146853148</v>
      </c>
    </row>
    <row r="38" spans="1:3" x14ac:dyDescent="0.2">
      <c r="A38" s="56">
        <v>0.25</v>
      </c>
      <c r="B38" s="57">
        <v>115</v>
      </c>
      <c r="C38" s="58">
        <f t="shared" si="1"/>
        <v>0.53652173913043477</v>
      </c>
    </row>
    <row r="39" spans="1:3" x14ac:dyDescent="0.2">
      <c r="A39" s="56">
        <v>0.33333333333333331</v>
      </c>
      <c r="B39" s="57">
        <v>97</v>
      </c>
      <c r="C39" s="58">
        <f t="shared" si="1"/>
        <v>0.6360824742268042</v>
      </c>
    </row>
    <row r="40" spans="1:3" x14ac:dyDescent="0.2">
      <c r="A40" s="56">
        <v>0.41666666666666669</v>
      </c>
      <c r="B40" s="57">
        <v>84.2</v>
      </c>
      <c r="C40" s="58">
        <f t="shared" si="1"/>
        <v>0.73277909738717339</v>
      </c>
    </row>
    <row r="41" spans="1:3" x14ac:dyDescent="0.2">
      <c r="A41" s="56">
        <v>0.5</v>
      </c>
      <c r="B41" s="57">
        <v>74.599999999999994</v>
      </c>
      <c r="C41" s="58">
        <f t="shared" si="1"/>
        <v>0.82707774798927625</v>
      </c>
    </row>
    <row r="42" spans="1:3" x14ac:dyDescent="0.2">
      <c r="A42" s="56">
        <v>0.58333333333333337</v>
      </c>
      <c r="B42" s="57">
        <v>67.099999999999994</v>
      </c>
      <c r="C42" s="58">
        <f t="shared" si="1"/>
        <v>0.91952309985096881</v>
      </c>
    </row>
    <row r="43" spans="1:3" x14ac:dyDescent="0.2">
      <c r="A43" s="56">
        <v>0.66666666666666663</v>
      </c>
      <c r="B43" s="57">
        <v>61.1</v>
      </c>
      <c r="C43" s="58">
        <f t="shared" si="1"/>
        <v>1.0098199672667758</v>
      </c>
    </row>
    <row r="44" spans="1:3" x14ac:dyDescent="0.2">
      <c r="A44" s="56">
        <v>0.75</v>
      </c>
      <c r="B44" s="57">
        <v>56.1</v>
      </c>
      <c r="C44" s="58">
        <f t="shared" si="1"/>
        <v>1.0998217468805704</v>
      </c>
    </row>
    <row r="45" spans="1:3" x14ac:dyDescent="0.2">
      <c r="A45" s="56">
        <v>1</v>
      </c>
      <c r="B45" s="57">
        <v>42.5</v>
      </c>
      <c r="C45" s="58">
        <f t="shared" si="1"/>
        <v>1.4517647058823531</v>
      </c>
    </row>
    <row r="46" spans="1:3" x14ac:dyDescent="0.2">
      <c r="A46" s="56">
        <v>2</v>
      </c>
      <c r="B46" s="57">
        <v>25.9</v>
      </c>
      <c r="C46" s="58">
        <f t="shared" si="1"/>
        <v>2.3822393822393826</v>
      </c>
    </row>
    <row r="47" spans="1:3" x14ac:dyDescent="0.2">
      <c r="A47" s="56">
        <v>3</v>
      </c>
      <c r="B47" s="57">
        <v>18.3</v>
      </c>
      <c r="C47" s="58">
        <f t="shared" si="1"/>
        <v>3.3715846994535519</v>
      </c>
    </row>
    <row r="48" spans="1:3" x14ac:dyDescent="0.2">
      <c r="A48" s="56">
        <v>4</v>
      </c>
      <c r="B48" s="57">
        <v>14.2</v>
      </c>
      <c r="C48" s="58">
        <f t="shared" si="1"/>
        <v>4.3450704225352119</v>
      </c>
    </row>
    <row r="49" spans="1:3" x14ac:dyDescent="0.2">
      <c r="A49" s="56">
        <v>5</v>
      </c>
      <c r="B49" s="57">
        <v>11.7</v>
      </c>
      <c r="C49" s="58">
        <f t="shared" si="1"/>
        <v>5.2735042735042743</v>
      </c>
    </row>
    <row r="50" spans="1:3" x14ac:dyDescent="0.2">
      <c r="A50" s="56">
        <v>6</v>
      </c>
      <c r="B50" s="57">
        <v>9.8800000000000008</v>
      </c>
      <c r="C50" s="58">
        <f t="shared" si="1"/>
        <v>6.2449392712550607</v>
      </c>
    </row>
    <row r="51" spans="1:3" x14ac:dyDescent="0.2">
      <c r="A51" s="56">
        <v>7</v>
      </c>
      <c r="B51" s="57">
        <v>8.58</v>
      </c>
      <c r="C51" s="58">
        <f t="shared" si="1"/>
        <v>7.1911421911421911</v>
      </c>
    </row>
    <row r="52" spans="1:3" x14ac:dyDescent="0.2">
      <c r="A52" s="56">
        <v>8</v>
      </c>
      <c r="B52" s="57">
        <v>7.59</v>
      </c>
      <c r="C52" s="58">
        <f t="shared" si="1"/>
        <v>8.1291172595520429</v>
      </c>
    </row>
    <row r="53" spans="1:3" x14ac:dyDescent="0.2">
      <c r="A53" s="56">
        <v>9</v>
      </c>
      <c r="B53" s="57">
        <v>6.8</v>
      </c>
      <c r="C53" s="58">
        <f t="shared" si="1"/>
        <v>9.0735294117647065</v>
      </c>
    </row>
    <row r="54" spans="1:3" x14ac:dyDescent="0.2">
      <c r="A54" s="56">
        <v>10</v>
      </c>
      <c r="B54" s="57">
        <v>6.17</v>
      </c>
      <c r="C54" s="58">
        <f t="shared" si="1"/>
        <v>10</v>
      </c>
    </row>
    <row r="55" spans="1:3" x14ac:dyDescent="0.2">
      <c r="A55" s="56">
        <v>20</v>
      </c>
      <c r="B55" s="57">
        <v>3.22</v>
      </c>
      <c r="C55" s="58">
        <f t="shared" si="1"/>
        <v>19.161490683229815</v>
      </c>
    </row>
    <row r="56" spans="1:3" x14ac:dyDescent="0.2">
      <c r="B56" s="61"/>
      <c r="C56" s="61"/>
    </row>
    <row r="57" spans="1:3" x14ac:dyDescent="0.2">
      <c r="A57" s="96" t="s">
        <v>77</v>
      </c>
      <c r="B57" s="96"/>
      <c r="C57" s="96"/>
    </row>
    <row r="58" spans="1:3" x14ac:dyDescent="0.2">
      <c r="A58" s="46" t="s">
        <v>5</v>
      </c>
      <c r="B58" s="97">
        <v>91.5</v>
      </c>
      <c r="C58" s="98"/>
    </row>
    <row r="59" spans="1:3" ht="14.25" x14ac:dyDescent="0.2">
      <c r="A59" s="46" t="s">
        <v>72</v>
      </c>
      <c r="B59" s="97" t="s">
        <v>47</v>
      </c>
      <c r="C59" s="99"/>
    </row>
    <row r="60" spans="1:3" x14ac:dyDescent="0.2">
      <c r="A60" s="46" t="s">
        <v>73</v>
      </c>
      <c r="B60" s="100" t="s">
        <v>45</v>
      </c>
      <c r="C60" s="101"/>
    </row>
    <row r="61" spans="1:3" ht="12.75" customHeight="1" x14ac:dyDescent="0.2">
      <c r="A61" s="94" t="s">
        <v>4</v>
      </c>
      <c r="B61" s="91" t="s">
        <v>46</v>
      </c>
      <c r="C61" s="91" t="s">
        <v>74</v>
      </c>
    </row>
    <row r="62" spans="1:3" ht="25.5" customHeight="1" x14ac:dyDescent="0.2">
      <c r="A62" s="95"/>
      <c r="B62" s="92"/>
      <c r="C62" s="93"/>
    </row>
    <row r="63" spans="1:3" x14ac:dyDescent="0.2">
      <c r="A63" s="56">
        <v>0</v>
      </c>
      <c r="B63" s="57"/>
      <c r="C63" s="58"/>
    </row>
    <row r="64" spans="1:3" x14ac:dyDescent="0.2">
      <c r="A64" s="56">
        <v>8.3333333333333329E-2</v>
      </c>
      <c r="B64" s="57">
        <v>248</v>
      </c>
      <c r="C64" s="58">
        <f>$B$58/$B64</f>
        <v>0.36895161290322581</v>
      </c>
    </row>
    <row r="65" spans="1:3" x14ac:dyDescent="0.2">
      <c r="A65" s="56">
        <v>0.16666666666666666</v>
      </c>
      <c r="B65" s="57">
        <v>184</v>
      </c>
      <c r="C65" s="58">
        <f t="shared" ref="C65:C83" si="2">$B$58/$B65</f>
        <v>0.49728260869565216</v>
      </c>
    </row>
    <row r="66" spans="1:3" x14ac:dyDescent="0.2">
      <c r="A66" s="56">
        <v>0.25</v>
      </c>
      <c r="B66" s="57">
        <v>149</v>
      </c>
      <c r="C66" s="58">
        <f t="shared" si="2"/>
        <v>0.61409395973154357</v>
      </c>
    </row>
    <row r="67" spans="1:3" x14ac:dyDescent="0.2">
      <c r="A67" s="56">
        <v>0.33333333333333331</v>
      </c>
      <c r="B67" s="57">
        <v>126</v>
      </c>
      <c r="C67" s="58">
        <f t="shared" si="2"/>
        <v>0.72619047619047616</v>
      </c>
    </row>
    <row r="68" spans="1:3" x14ac:dyDescent="0.2">
      <c r="A68" s="56">
        <v>0.41666666666666669</v>
      </c>
      <c r="B68" s="57">
        <v>110</v>
      </c>
      <c r="C68" s="58">
        <f t="shared" si="2"/>
        <v>0.83181818181818179</v>
      </c>
    </row>
    <row r="69" spans="1:3" x14ac:dyDescent="0.2">
      <c r="A69" s="56">
        <v>0.5</v>
      </c>
      <c r="B69" s="57">
        <v>97.4</v>
      </c>
      <c r="C69" s="58">
        <f t="shared" si="2"/>
        <v>0.93942505133470222</v>
      </c>
    </row>
    <row r="70" spans="1:3" x14ac:dyDescent="0.2">
      <c r="A70" s="56">
        <v>0.58333333333333337</v>
      </c>
      <c r="B70" s="57">
        <v>87.8</v>
      </c>
      <c r="C70" s="58">
        <f t="shared" si="2"/>
        <v>1.0421412300683373</v>
      </c>
    </row>
    <row r="71" spans="1:3" x14ac:dyDescent="0.2">
      <c r="A71" s="56">
        <v>0.66666666666666663</v>
      </c>
      <c r="B71" s="57">
        <v>80.099999999999994</v>
      </c>
      <c r="C71" s="58">
        <f t="shared" si="2"/>
        <v>1.1423220973782773</v>
      </c>
    </row>
    <row r="72" spans="1:3" x14ac:dyDescent="0.2">
      <c r="A72" s="56">
        <v>0.75</v>
      </c>
      <c r="B72" s="57">
        <v>73.7</v>
      </c>
      <c r="C72" s="58">
        <f t="shared" si="2"/>
        <v>1.2415196743554953</v>
      </c>
    </row>
    <row r="73" spans="1:3" x14ac:dyDescent="0.2">
      <c r="A73" s="56">
        <v>1</v>
      </c>
      <c r="B73" s="57">
        <v>59.7</v>
      </c>
      <c r="C73" s="58">
        <f t="shared" si="2"/>
        <v>1.5326633165829144</v>
      </c>
    </row>
    <row r="74" spans="1:3" x14ac:dyDescent="0.2">
      <c r="A74" s="56">
        <v>2</v>
      </c>
      <c r="B74" s="57">
        <v>34.799999999999997</v>
      </c>
      <c r="C74" s="58">
        <f t="shared" si="2"/>
        <v>2.6293103448275863</v>
      </c>
    </row>
    <row r="75" spans="1:3" x14ac:dyDescent="0.2">
      <c r="A75" s="56">
        <v>3</v>
      </c>
      <c r="B75" s="57">
        <v>24.9</v>
      </c>
      <c r="C75" s="58">
        <f t="shared" si="2"/>
        <v>3.6746987951807233</v>
      </c>
    </row>
    <row r="76" spans="1:3" x14ac:dyDescent="0.2">
      <c r="A76" s="56">
        <v>4</v>
      </c>
      <c r="B76" s="57">
        <v>19.600000000000001</v>
      </c>
      <c r="C76" s="58">
        <f t="shared" si="2"/>
        <v>4.6683673469387754</v>
      </c>
    </row>
    <row r="77" spans="1:3" x14ac:dyDescent="0.2">
      <c r="A77" s="56">
        <v>5</v>
      </c>
      <c r="B77" s="57">
        <v>16.100000000000001</v>
      </c>
      <c r="C77" s="58">
        <f t="shared" si="2"/>
        <v>5.683229813664596</v>
      </c>
    </row>
    <row r="78" spans="1:3" x14ac:dyDescent="0.2">
      <c r="A78" s="56">
        <v>6</v>
      </c>
      <c r="B78" s="57">
        <v>13.8</v>
      </c>
      <c r="C78" s="58">
        <f t="shared" si="2"/>
        <v>6.6304347826086953</v>
      </c>
    </row>
    <row r="79" spans="1:3" x14ac:dyDescent="0.2">
      <c r="A79" s="56">
        <v>7</v>
      </c>
      <c r="B79" s="57">
        <v>12.1</v>
      </c>
      <c r="C79" s="58">
        <f t="shared" si="2"/>
        <v>7.5619834710743801</v>
      </c>
    </row>
    <row r="80" spans="1:3" x14ac:dyDescent="0.2">
      <c r="A80" s="56">
        <v>8</v>
      </c>
      <c r="B80" s="57">
        <v>11.1</v>
      </c>
      <c r="C80" s="58">
        <f t="shared" si="2"/>
        <v>8.2432432432432439</v>
      </c>
    </row>
    <row r="81" spans="1:3" x14ac:dyDescent="0.2">
      <c r="A81" s="56">
        <v>9</v>
      </c>
      <c r="B81" s="57">
        <v>10</v>
      </c>
      <c r="C81" s="58">
        <f t="shared" si="2"/>
        <v>9.15</v>
      </c>
    </row>
    <row r="82" spans="1:3" x14ac:dyDescent="0.2">
      <c r="A82" s="56">
        <v>10</v>
      </c>
      <c r="B82" s="57">
        <v>9.08</v>
      </c>
      <c r="C82" s="58">
        <f t="shared" si="2"/>
        <v>10.077092511013216</v>
      </c>
    </row>
    <row r="83" spans="1:3" x14ac:dyDescent="0.2">
      <c r="A83" s="56">
        <v>20</v>
      </c>
      <c r="B83" s="57">
        <v>4.92</v>
      </c>
      <c r="C83" s="58">
        <f t="shared" si="2"/>
        <v>18.597560975609756</v>
      </c>
    </row>
    <row r="84" spans="1:3" x14ac:dyDescent="0.2">
      <c r="B84" s="61"/>
      <c r="C84" s="61"/>
    </row>
    <row r="85" spans="1:3" x14ac:dyDescent="0.2">
      <c r="B85" s="61"/>
      <c r="C85" s="61"/>
    </row>
    <row r="86" spans="1:3" x14ac:dyDescent="0.2">
      <c r="B86" s="61"/>
      <c r="C86" s="61"/>
    </row>
    <row r="87" spans="1:3" x14ac:dyDescent="0.2">
      <c r="B87" s="61"/>
      <c r="C87" s="61"/>
    </row>
    <row r="88" spans="1:3" x14ac:dyDescent="0.2">
      <c r="B88" s="61"/>
      <c r="C88" s="61"/>
    </row>
    <row r="89" spans="1:3" x14ac:dyDescent="0.2">
      <c r="B89" s="61"/>
      <c r="C89" s="61"/>
    </row>
    <row r="90" spans="1:3" x14ac:dyDescent="0.2">
      <c r="B90" s="61"/>
      <c r="C90" s="61"/>
    </row>
    <row r="91" spans="1:3" x14ac:dyDescent="0.2">
      <c r="B91" s="61"/>
      <c r="C91" s="61"/>
    </row>
    <row r="92" spans="1:3" x14ac:dyDescent="0.2">
      <c r="B92" s="61"/>
      <c r="C92" s="61"/>
    </row>
    <row r="93" spans="1:3" x14ac:dyDescent="0.2">
      <c r="B93" s="61"/>
      <c r="C93" s="61"/>
    </row>
    <row r="94" spans="1:3" x14ac:dyDescent="0.2">
      <c r="B94" s="61"/>
      <c r="C94" s="61"/>
    </row>
    <row r="95" spans="1:3" x14ac:dyDescent="0.2">
      <c r="B95" s="61"/>
      <c r="C95" s="61"/>
    </row>
    <row r="96" spans="1:3" x14ac:dyDescent="0.2">
      <c r="B96" s="61"/>
      <c r="C96" s="61"/>
    </row>
    <row r="97" spans="2:3" x14ac:dyDescent="0.2">
      <c r="B97" s="61"/>
      <c r="C97" s="61"/>
    </row>
    <row r="98" spans="2:3" x14ac:dyDescent="0.2">
      <c r="B98" s="61"/>
      <c r="C98" s="61"/>
    </row>
    <row r="99" spans="2:3" x14ac:dyDescent="0.2">
      <c r="B99" s="61"/>
      <c r="C99" s="61"/>
    </row>
    <row r="100" spans="2:3" x14ac:dyDescent="0.2">
      <c r="B100" s="61"/>
      <c r="C100" s="61"/>
    </row>
    <row r="101" spans="2:3" x14ac:dyDescent="0.2">
      <c r="B101" s="61"/>
      <c r="C101" s="61"/>
    </row>
    <row r="102" spans="2:3" x14ac:dyDescent="0.2">
      <c r="B102" s="61"/>
      <c r="C102" s="61"/>
    </row>
    <row r="103" spans="2:3" x14ac:dyDescent="0.2">
      <c r="B103" s="61"/>
      <c r="C103" s="61"/>
    </row>
    <row r="104" spans="2:3" x14ac:dyDescent="0.2">
      <c r="B104" s="61"/>
      <c r="C104" s="61"/>
    </row>
    <row r="105" spans="2:3" x14ac:dyDescent="0.2">
      <c r="B105" s="61"/>
      <c r="C105" s="61"/>
    </row>
    <row r="106" spans="2:3" x14ac:dyDescent="0.2">
      <c r="B106" s="61"/>
      <c r="C106" s="61"/>
    </row>
    <row r="107" spans="2:3" x14ac:dyDescent="0.2">
      <c r="B107" s="61"/>
      <c r="C107" s="61"/>
    </row>
    <row r="108" spans="2:3" x14ac:dyDescent="0.2">
      <c r="B108" s="61"/>
      <c r="C108" s="61"/>
    </row>
    <row r="109" spans="2:3" x14ac:dyDescent="0.2">
      <c r="B109" s="61"/>
      <c r="C109" s="61"/>
    </row>
    <row r="110" spans="2:3" x14ac:dyDescent="0.2">
      <c r="B110" s="61"/>
      <c r="C110" s="61"/>
    </row>
    <row r="111" spans="2:3" x14ac:dyDescent="0.2">
      <c r="B111" s="61"/>
      <c r="C111" s="61"/>
    </row>
    <row r="112" spans="2:3" x14ac:dyDescent="0.2">
      <c r="B112" s="61"/>
      <c r="C112" s="61"/>
    </row>
    <row r="113" spans="2:3" x14ac:dyDescent="0.2">
      <c r="B113" s="61"/>
      <c r="C113" s="61"/>
    </row>
    <row r="114" spans="2:3" x14ac:dyDescent="0.2">
      <c r="B114" s="61"/>
      <c r="C114" s="61"/>
    </row>
    <row r="115" spans="2:3" x14ac:dyDescent="0.2">
      <c r="B115" s="61"/>
      <c r="C115" s="61"/>
    </row>
    <row r="116" spans="2:3" x14ac:dyDescent="0.2">
      <c r="B116" s="61"/>
      <c r="C116" s="61"/>
    </row>
    <row r="117" spans="2:3" x14ac:dyDescent="0.2">
      <c r="B117" s="61"/>
      <c r="C117" s="61"/>
    </row>
    <row r="118" spans="2:3" x14ac:dyDescent="0.2">
      <c r="B118" s="61"/>
      <c r="C118" s="61"/>
    </row>
    <row r="119" spans="2:3" x14ac:dyDescent="0.2">
      <c r="B119" s="61"/>
      <c r="C119" s="61"/>
    </row>
    <row r="120" spans="2:3" x14ac:dyDescent="0.2">
      <c r="B120" s="61"/>
      <c r="C120" s="61"/>
    </row>
    <row r="121" spans="2:3" x14ac:dyDescent="0.2">
      <c r="B121" s="61"/>
      <c r="C121" s="61"/>
    </row>
    <row r="122" spans="2:3" x14ac:dyDescent="0.2">
      <c r="B122" s="61"/>
      <c r="C122" s="61"/>
    </row>
  </sheetData>
  <mergeCells count="21">
    <mergeCell ref="A1:C1"/>
    <mergeCell ref="B2:C2"/>
    <mergeCell ref="B3:C3"/>
    <mergeCell ref="B4:C4"/>
    <mergeCell ref="B60:C60"/>
    <mergeCell ref="A33:A34"/>
    <mergeCell ref="B33:B34"/>
    <mergeCell ref="C33:C34"/>
    <mergeCell ref="B31:C31"/>
    <mergeCell ref="B32:C32"/>
    <mergeCell ref="A57:C57"/>
    <mergeCell ref="B58:C58"/>
    <mergeCell ref="B59:C59"/>
    <mergeCell ref="A29:C29"/>
    <mergeCell ref="B30:C30"/>
    <mergeCell ref="B61:B62"/>
    <mergeCell ref="C61:C62"/>
    <mergeCell ref="A5:A6"/>
    <mergeCell ref="B5:B6"/>
    <mergeCell ref="C5:C6"/>
    <mergeCell ref="A61:A6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sqref="A1:C1"/>
    </sheetView>
  </sheetViews>
  <sheetFormatPr defaultRowHeight="12.75" customHeight="1" x14ac:dyDescent="0.2"/>
  <cols>
    <col min="1" max="1" width="15.7109375" style="8" customWidth="1"/>
    <col min="2" max="3" width="30.7109375" style="8" customWidth="1"/>
    <col min="4" max="16384" width="9.140625" style="8"/>
  </cols>
  <sheetData>
    <row r="1" spans="1:5" ht="12.75" customHeight="1" x14ac:dyDescent="0.2">
      <c r="A1" s="105" t="s">
        <v>91</v>
      </c>
      <c r="B1" s="105"/>
      <c r="C1" s="105"/>
    </row>
    <row r="2" spans="1:5" ht="12.75" customHeight="1" x14ac:dyDescent="0.2">
      <c r="A2" s="46" t="s">
        <v>5</v>
      </c>
      <c r="B2" s="106">
        <v>59</v>
      </c>
      <c r="C2" s="106"/>
    </row>
    <row r="3" spans="1:5" ht="12.75" customHeight="1" x14ac:dyDescent="0.2">
      <c r="A3" s="46" t="s">
        <v>72</v>
      </c>
      <c r="B3" s="106" t="s">
        <v>47</v>
      </c>
      <c r="C3" s="106"/>
    </row>
    <row r="4" spans="1:5" ht="12.75" customHeight="1" x14ac:dyDescent="0.2">
      <c r="A4" s="46" t="s">
        <v>73</v>
      </c>
      <c r="B4" s="107" t="s">
        <v>45</v>
      </c>
      <c r="C4" s="107"/>
    </row>
    <row r="5" spans="1:5" ht="12.75" customHeight="1" x14ac:dyDescent="0.2">
      <c r="A5" s="102" t="s">
        <v>4</v>
      </c>
      <c r="B5" s="103" t="s">
        <v>46</v>
      </c>
      <c r="C5" s="103" t="s">
        <v>74</v>
      </c>
    </row>
    <row r="6" spans="1:5" ht="12.75" customHeight="1" x14ac:dyDescent="0.2">
      <c r="A6" s="102"/>
      <c r="B6" s="104"/>
      <c r="C6" s="103"/>
    </row>
    <row r="7" spans="1:5" ht="12.75" customHeight="1" x14ac:dyDescent="0.2">
      <c r="A7" s="56">
        <v>0</v>
      </c>
      <c r="B7" s="57"/>
      <c r="C7" s="58"/>
      <c r="E7" s="59"/>
    </row>
    <row r="8" spans="1:5" ht="12.75" customHeight="1" x14ac:dyDescent="0.2">
      <c r="A8" s="56">
        <v>0.05</v>
      </c>
      <c r="B8" s="57">
        <v>170</v>
      </c>
      <c r="C8" s="58">
        <f>$B$2/$B8</f>
        <v>0.34705882352941175</v>
      </c>
      <c r="E8" s="59"/>
    </row>
    <row r="9" spans="1:5" ht="12.75" customHeight="1" x14ac:dyDescent="0.2">
      <c r="A9" s="56">
        <v>8.3333333333333329E-2</v>
      </c>
      <c r="B9" s="57">
        <v>152</v>
      </c>
      <c r="C9" s="58">
        <f>$B$2/$B9</f>
        <v>0.38815789473684209</v>
      </c>
    </row>
    <row r="10" spans="1:5" ht="12.75" customHeight="1" x14ac:dyDescent="0.2">
      <c r="A10" s="56">
        <v>0.16666666666666666</v>
      </c>
      <c r="B10" s="57">
        <v>118</v>
      </c>
      <c r="C10" s="58">
        <f t="shared" ref="C10:C21" si="0">$B$2/$B10</f>
        <v>0.5</v>
      </c>
    </row>
    <row r="11" spans="1:5" ht="12.75" customHeight="1" x14ac:dyDescent="0.2">
      <c r="A11" s="56">
        <v>0.25</v>
      </c>
      <c r="B11" s="57">
        <v>97</v>
      </c>
      <c r="C11" s="58">
        <f t="shared" si="0"/>
        <v>0.60824742268041232</v>
      </c>
    </row>
    <row r="12" spans="1:5" ht="12.75" customHeight="1" x14ac:dyDescent="0.2">
      <c r="A12" s="56">
        <v>0.5</v>
      </c>
      <c r="B12" s="57">
        <v>62.9</v>
      </c>
      <c r="C12" s="58">
        <f t="shared" si="0"/>
        <v>0.93799682034976151</v>
      </c>
    </row>
    <row r="13" spans="1:5" ht="12.75" customHeight="1" x14ac:dyDescent="0.2">
      <c r="A13" s="56">
        <v>1</v>
      </c>
      <c r="B13" s="57">
        <v>38.5</v>
      </c>
      <c r="C13" s="58">
        <f t="shared" si="0"/>
        <v>1.5324675324675325</v>
      </c>
    </row>
    <row r="14" spans="1:5" ht="12.75" customHeight="1" x14ac:dyDescent="0.2">
      <c r="A14" s="56">
        <v>1.5</v>
      </c>
      <c r="B14" s="57">
        <v>27.7</v>
      </c>
      <c r="C14" s="58">
        <f t="shared" si="0"/>
        <v>2.1299638989169676</v>
      </c>
    </row>
    <row r="15" spans="1:5" ht="12.75" customHeight="1" x14ac:dyDescent="0.2">
      <c r="A15" s="56">
        <v>2</v>
      </c>
      <c r="B15" s="57">
        <v>21.8</v>
      </c>
      <c r="C15" s="58">
        <f t="shared" si="0"/>
        <v>2.7064220183486238</v>
      </c>
    </row>
    <row r="16" spans="1:5" ht="12.75" customHeight="1" x14ac:dyDescent="0.2">
      <c r="A16" s="56">
        <v>3</v>
      </c>
      <c r="B16" s="57">
        <v>15.7</v>
      </c>
      <c r="C16" s="58">
        <f t="shared" si="0"/>
        <v>3.7579617834394905</v>
      </c>
    </row>
    <row r="17" spans="1:3" ht="12.75" customHeight="1" x14ac:dyDescent="0.2">
      <c r="A17" s="56">
        <v>5</v>
      </c>
      <c r="B17" s="57">
        <v>10.3</v>
      </c>
      <c r="C17" s="58">
        <f t="shared" si="0"/>
        <v>5.7281553398058245</v>
      </c>
    </row>
    <row r="18" spans="1:3" ht="12.75" customHeight="1" x14ac:dyDescent="0.2">
      <c r="A18" s="56">
        <v>8</v>
      </c>
      <c r="B18" s="57">
        <v>6.92</v>
      </c>
      <c r="C18" s="58">
        <f t="shared" si="0"/>
        <v>8.5260115606936413</v>
      </c>
    </row>
    <row r="19" spans="1:3" ht="12.75" customHeight="1" x14ac:dyDescent="0.2">
      <c r="A19" s="56">
        <v>10</v>
      </c>
      <c r="B19" s="57">
        <v>5.65</v>
      </c>
      <c r="C19" s="58">
        <f t="shared" si="0"/>
        <v>10.442477876106194</v>
      </c>
    </row>
    <row r="20" spans="1:3" ht="12.75" customHeight="1" x14ac:dyDescent="0.2">
      <c r="A20" s="56">
        <v>12</v>
      </c>
      <c r="B20" s="57">
        <v>4.78</v>
      </c>
      <c r="C20" s="58">
        <f t="shared" si="0"/>
        <v>12.343096234309623</v>
      </c>
    </row>
    <row r="21" spans="1:3" ht="12.75" customHeight="1" x14ac:dyDescent="0.2">
      <c r="A21" s="56">
        <v>24</v>
      </c>
      <c r="B21" s="84">
        <v>2.54</v>
      </c>
      <c r="C21" s="58">
        <f t="shared" si="0"/>
        <v>23.228346456692915</v>
      </c>
    </row>
    <row r="22" spans="1:3" ht="12.75" customHeight="1" x14ac:dyDescent="0.2">
      <c r="B22" s="61"/>
      <c r="C22" s="61"/>
    </row>
    <row r="23" spans="1:3" ht="12.75" customHeight="1" x14ac:dyDescent="0.2">
      <c r="A23" s="105" t="s">
        <v>92</v>
      </c>
      <c r="B23" s="105"/>
      <c r="C23" s="105"/>
    </row>
    <row r="24" spans="1:3" ht="12.75" customHeight="1" x14ac:dyDescent="0.2">
      <c r="A24" s="46" t="s">
        <v>5</v>
      </c>
      <c r="B24" s="106">
        <v>100</v>
      </c>
      <c r="C24" s="106"/>
    </row>
    <row r="25" spans="1:3" ht="12.75" customHeight="1" x14ac:dyDescent="0.2">
      <c r="A25" s="46" t="s">
        <v>72</v>
      </c>
      <c r="B25" s="106" t="s">
        <v>47</v>
      </c>
      <c r="C25" s="106"/>
    </row>
    <row r="26" spans="1:3" ht="12.75" customHeight="1" x14ac:dyDescent="0.2">
      <c r="A26" s="46" t="s">
        <v>73</v>
      </c>
      <c r="B26" s="107" t="s">
        <v>45</v>
      </c>
      <c r="C26" s="107"/>
    </row>
    <row r="27" spans="1:3" ht="12.75" customHeight="1" x14ac:dyDescent="0.2">
      <c r="A27" s="102" t="s">
        <v>4</v>
      </c>
      <c r="B27" s="103" t="s">
        <v>46</v>
      </c>
      <c r="C27" s="103" t="s">
        <v>74</v>
      </c>
    </row>
    <row r="28" spans="1:3" ht="12.75" customHeight="1" x14ac:dyDescent="0.2">
      <c r="A28" s="102"/>
      <c r="B28" s="104"/>
      <c r="C28" s="103"/>
    </row>
    <row r="29" spans="1:3" ht="12.75" customHeight="1" x14ac:dyDescent="0.2">
      <c r="A29" s="56">
        <v>0</v>
      </c>
      <c r="B29" s="57"/>
      <c r="C29" s="58"/>
    </row>
    <row r="30" spans="1:3" ht="12.75" customHeight="1" x14ac:dyDescent="0.2">
      <c r="A30" s="56">
        <v>0.05</v>
      </c>
      <c r="B30" s="57">
        <v>265</v>
      </c>
      <c r="C30" s="58">
        <f>$B$24/$B30</f>
        <v>0.37735849056603776</v>
      </c>
    </row>
    <row r="31" spans="1:3" ht="12.75" customHeight="1" x14ac:dyDescent="0.2">
      <c r="A31" s="56">
        <v>8.3333333333333329E-2</v>
      </c>
      <c r="B31" s="57">
        <v>245</v>
      </c>
      <c r="C31" s="58">
        <f>$B$24/$B31</f>
        <v>0.40816326530612246</v>
      </c>
    </row>
    <row r="32" spans="1:3" ht="12.75" customHeight="1" x14ac:dyDescent="0.2">
      <c r="A32" s="56">
        <v>0.16666666666666666</v>
      </c>
      <c r="B32" s="57">
        <v>200</v>
      </c>
      <c r="C32" s="58">
        <f t="shared" ref="C32:C43" si="1">$B$24/$B32</f>
        <v>0.5</v>
      </c>
    </row>
    <row r="33" spans="1:3" ht="12.75" customHeight="1" x14ac:dyDescent="0.2">
      <c r="A33" s="56">
        <v>0.25</v>
      </c>
      <c r="B33" s="57">
        <v>168</v>
      </c>
      <c r="C33" s="58">
        <f t="shared" si="1"/>
        <v>0.59523809523809523</v>
      </c>
    </row>
    <row r="34" spans="1:3" ht="12.75" customHeight="1" x14ac:dyDescent="0.2">
      <c r="A34" s="56">
        <v>0.5</v>
      </c>
      <c r="B34" s="57">
        <v>110</v>
      </c>
      <c r="C34" s="58">
        <f t="shared" si="1"/>
        <v>0.90909090909090906</v>
      </c>
    </row>
    <row r="35" spans="1:3" ht="12.75" customHeight="1" x14ac:dyDescent="0.2">
      <c r="A35" s="56">
        <v>1</v>
      </c>
      <c r="B35" s="57">
        <v>64</v>
      </c>
      <c r="C35" s="58">
        <f t="shared" si="1"/>
        <v>1.5625</v>
      </c>
    </row>
    <row r="36" spans="1:3" ht="12.75" customHeight="1" x14ac:dyDescent="0.2">
      <c r="A36" s="56">
        <v>1.5</v>
      </c>
      <c r="B36" s="57">
        <v>44.8</v>
      </c>
      <c r="C36" s="58">
        <f t="shared" si="1"/>
        <v>2.2321428571428572</v>
      </c>
    </row>
    <row r="37" spans="1:3" ht="12.75" customHeight="1" x14ac:dyDescent="0.2">
      <c r="A37" s="56">
        <v>2</v>
      </c>
      <c r="B37" s="57">
        <v>38.299999999999997</v>
      </c>
      <c r="C37" s="58">
        <f t="shared" si="1"/>
        <v>2.6109660574412534</v>
      </c>
    </row>
    <row r="38" spans="1:3" ht="12.75" customHeight="1" x14ac:dyDescent="0.2">
      <c r="A38" s="56">
        <v>3</v>
      </c>
      <c r="B38" s="57">
        <v>27.1</v>
      </c>
      <c r="C38" s="58">
        <f t="shared" si="1"/>
        <v>3.6900369003690034</v>
      </c>
    </row>
    <row r="39" spans="1:3" ht="12.75" customHeight="1" x14ac:dyDescent="0.2">
      <c r="A39" s="56">
        <v>5</v>
      </c>
      <c r="B39" s="57">
        <v>17.899999999999999</v>
      </c>
      <c r="C39" s="58">
        <f t="shared" si="1"/>
        <v>5.5865921787709505</v>
      </c>
    </row>
    <row r="40" spans="1:3" ht="12.75" customHeight="1" x14ac:dyDescent="0.2">
      <c r="A40" s="56">
        <v>8</v>
      </c>
      <c r="B40" s="57">
        <v>11.8</v>
      </c>
      <c r="C40" s="58">
        <f t="shared" si="1"/>
        <v>8.4745762711864394</v>
      </c>
    </row>
    <row r="41" spans="1:3" ht="12.75" customHeight="1" x14ac:dyDescent="0.2">
      <c r="A41" s="56">
        <v>10</v>
      </c>
      <c r="B41" s="57">
        <v>9.6</v>
      </c>
      <c r="C41" s="58">
        <f t="shared" si="1"/>
        <v>10.416666666666668</v>
      </c>
    </row>
    <row r="42" spans="1:3" ht="12.75" customHeight="1" x14ac:dyDescent="0.2">
      <c r="A42" s="56">
        <v>12</v>
      </c>
      <c r="B42" s="57">
        <v>8.16</v>
      </c>
      <c r="C42" s="58">
        <f t="shared" si="1"/>
        <v>12.254901960784313</v>
      </c>
    </row>
    <row r="43" spans="1:3" ht="12.75" customHeight="1" x14ac:dyDescent="0.2">
      <c r="A43" s="56">
        <v>24</v>
      </c>
      <c r="B43" s="84">
        <v>4.32</v>
      </c>
      <c r="C43" s="58">
        <f t="shared" si="1"/>
        <v>23.148148148148145</v>
      </c>
    </row>
    <row r="44" spans="1:3" ht="12.75" customHeight="1" x14ac:dyDescent="0.2">
      <c r="B44" s="61"/>
      <c r="C44" s="61"/>
    </row>
    <row r="45" spans="1:3" ht="12.75" customHeight="1" x14ac:dyDescent="0.2">
      <c r="A45" s="105" t="s">
        <v>93</v>
      </c>
      <c r="B45" s="105"/>
      <c r="C45" s="105"/>
    </row>
    <row r="46" spans="1:3" ht="12.75" customHeight="1" x14ac:dyDescent="0.2">
      <c r="A46" s="46" t="s">
        <v>5</v>
      </c>
      <c r="B46" s="106">
        <v>190</v>
      </c>
      <c r="C46" s="106"/>
    </row>
    <row r="47" spans="1:3" ht="12.75" customHeight="1" x14ac:dyDescent="0.2">
      <c r="A47" s="46" t="s">
        <v>72</v>
      </c>
      <c r="B47" s="106" t="s">
        <v>47</v>
      </c>
      <c r="C47" s="106"/>
    </row>
    <row r="48" spans="1:3" ht="12.75" customHeight="1" x14ac:dyDescent="0.2">
      <c r="A48" s="46" t="s">
        <v>73</v>
      </c>
      <c r="B48" s="107" t="s">
        <v>45</v>
      </c>
      <c r="C48" s="107"/>
    </row>
    <row r="49" spans="1:3" ht="12.75" customHeight="1" x14ac:dyDescent="0.2">
      <c r="A49" s="102" t="s">
        <v>4</v>
      </c>
      <c r="B49" s="103" t="s">
        <v>46</v>
      </c>
      <c r="C49" s="103" t="s">
        <v>74</v>
      </c>
    </row>
    <row r="50" spans="1:3" ht="12.75" customHeight="1" x14ac:dyDescent="0.2">
      <c r="A50" s="102"/>
      <c r="B50" s="104"/>
      <c r="C50" s="103"/>
    </row>
    <row r="51" spans="1:3" ht="12.75" customHeight="1" x14ac:dyDescent="0.2">
      <c r="A51" s="56">
        <v>0</v>
      </c>
      <c r="B51" s="57"/>
      <c r="C51" s="58"/>
    </row>
    <row r="52" spans="1:3" ht="12.75" customHeight="1" x14ac:dyDescent="0.2">
      <c r="A52" s="56">
        <v>0.05</v>
      </c>
      <c r="B52" s="60">
        <v>382</v>
      </c>
      <c r="C52" s="58">
        <f>$B$46/$B52</f>
        <v>0.49738219895287961</v>
      </c>
    </row>
    <row r="53" spans="1:3" ht="12.75" customHeight="1" x14ac:dyDescent="0.2">
      <c r="A53" s="56">
        <v>8.3333333333333329E-2</v>
      </c>
      <c r="B53" s="60">
        <v>350</v>
      </c>
      <c r="C53" s="58">
        <f>$B$46/$B53</f>
        <v>0.54285714285714282</v>
      </c>
    </row>
    <row r="54" spans="1:3" ht="12.75" customHeight="1" x14ac:dyDescent="0.2">
      <c r="A54" s="56">
        <v>0.16666666666666666</v>
      </c>
      <c r="B54" s="60">
        <v>293</v>
      </c>
      <c r="C54" s="58">
        <f t="shared" ref="C54:C65" si="2">$B$46/$B54</f>
        <v>0.64846416382252559</v>
      </c>
    </row>
    <row r="55" spans="1:3" ht="12.75" customHeight="1" x14ac:dyDescent="0.2">
      <c r="A55" s="56">
        <v>0.25</v>
      </c>
      <c r="B55" s="60">
        <v>253</v>
      </c>
      <c r="C55" s="58">
        <f t="shared" si="2"/>
        <v>0.75098814229249011</v>
      </c>
    </row>
    <row r="56" spans="1:3" ht="12.75" customHeight="1" x14ac:dyDescent="0.2">
      <c r="A56" s="56">
        <v>0.5</v>
      </c>
      <c r="B56" s="60">
        <v>178</v>
      </c>
      <c r="C56" s="58">
        <f t="shared" si="2"/>
        <v>1.0674157303370786</v>
      </c>
    </row>
    <row r="57" spans="1:3" ht="12.75" customHeight="1" x14ac:dyDescent="0.2">
      <c r="A57" s="56">
        <v>1</v>
      </c>
      <c r="B57" s="60">
        <v>122</v>
      </c>
      <c r="C57" s="58">
        <f t="shared" si="2"/>
        <v>1.5573770491803278</v>
      </c>
    </row>
    <row r="58" spans="1:3" ht="12.75" customHeight="1" x14ac:dyDescent="0.2">
      <c r="A58" s="56">
        <v>1.5</v>
      </c>
      <c r="B58" s="60">
        <v>92</v>
      </c>
      <c r="C58" s="58">
        <f t="shared" si="2"/>
        <v>2.0652173913043477</v>
      </c>
    </row>
    <row r="59" spans="1:3" ht="12.75" customHeight="1" x14ac:dyDescent="0.2">
      <c r="A59" s="56">
        <v>2</v>
      </c>
      <c r="B59" s="60">
        <v>70</v>
      </c>
      <c r="C59" s="58">
        <f t="shared" si="2"/>
        <v>2.7142857142857144</v>
      </c>
    </row>
    <row r="60" spans="1:3" ht="12.75" customHeight="1" x14ac:dyDescent="0.2">
      <c r="A60" s="56">
        <v>3</v>
      </c>
      <c r="B60" s="60">
        <v>49.3</v>
      </c>
      <c r="C60" s="58">
        <f t="shared" si="2"/>
        <v>3.85395537525355</v>
      </c>
    </row>
    <row r="61" spans="1:3" ht="12.75" customHeight="1" x14ac:dyDescent="0.2">
      <c r="A61" s="56">
        <v>5</v>
      </c>
      <c r="B61" s="60">
        <v>32.4</v>
      </c>
      <c r="C61" s="58">
        <f t="shared" si="2"/>
        <v>5.8641975308641978</v>
      </c>
    </row>
    <row r="62" spans="1:3" ht="12.75" customHeight="1" x14ac:dyDescent="0.2">
      <c r="A62" s="56">
        <v>8</v>
      </c>
      <c r="B62" s="60">
        <v>22</v>
      </c>
      <c r="C62" s="58">
        <f t="shared" si="2"/>
        <v>8.6363636363636367</v>
      </c>
    </row>
    <row r="63" spans="1:3" ht="12.75" customHeight="1" x14ac:dyDescent="0.2">
      <c r="A63" s="56">
        <v>10</v>
      </c>
      <c r="B63" s="85">
        <v>18.3</v>
      </c>
      <c r="C63" s="58">
        <f t="shared" si="2"/>
        <v>10.382513661202186</v>
      </c>
    </row>
    <row r="64" spans="1:3" ht="12.75" customHeight="1" x14ac:dyDescent="0.2">
      <c r="A64" s="56">
        <v>12</v>
      </c>
      <c r="B64" s="60">
        <v>15.6</v>
      </c>
      <c r="C64" s="58">
        <f t="shared" si="2"/>
        <v>12.179487179487181</v>
      </c>
    </row>
    <row r="65" spans="1:3" ht="12.75" customHeight="1" x14ac:dyDescent="0.2">
      <c r="A65" s="56">
        <v>24</v>
      </c>
      <c r="B65" s="85">
        <v>8.44</v>
      </c>
      <c r="C65" s="58">
        <f t="shared" si="2"/>
        <v>22.511848341232231</v>
      </c>
    </row>
    <row r="66" spans="1:3" ht="12.75" customHeight="1" x14ac:dyDescent="0.2">
      <c r="B66" s="61"/>
      <c r="C66" s="61"/>
    </row>
    <row r="67" spans="1:3" ht="12.75" customHeight="1" x14ac:dyDescent="0.2">
      <c r="B67" s="61"/>
      <c r="C67" s="61"/>
    </row>
    <row r="68" spans="1:3" ht="12.75" customHeight="1" x14ac:dyDescent="0.2">
      <c r="B68" s="61"/>
      <c r="C68" s="61"/>
    </row>
    <row r="69" spans="1:3" ht="12.75" customHeight="1" x14ac:dyDescent="0.2">
      <c r="B69" s="61"/>
      <c r="C69" s="61"/>
    </row>
    <row r="70" spans="1:3" ht="12.75" customHeight="1" x14ac:dyDescent="0.2">
      <c r="B70" s="61"/>
      <c r="C70" s="61"/>
    </row>
    <row r="71" spans="1:3" ht="12.75" customHeight="1" x14ac:dyDescent="0.2">
      <c r="B71" s="61"/>
      <c r="C71" s="61"/>
    </row>
    <row r="72" spans="1:3" ht="12.75" customHeight="1" x14ac:dyDescent="0.2">
      <c r="B72" s="61"/>
      <c r="C72" s="61"/>
    </row>
    <row r="73" spans="1:3" ht="12.75" customHeight="1" x14ac:dyDescent="0.2">
      <c r="B73" s="61"/>
      <c r="C73" s="61"/>
    </row>
    <row r="74" spans="1:3" ht="12.75" customHeight="1" x14ac:dyDescent="0.2">
      <c r="B74" s="61"/>
      <c r="C74" s="61"/>
    </row>
    <row r="75" spans="1:3" ht="12.75" customHeight="1" x14ac:dyDescent="0.2">
      <c r="B75" s="61"/>
      <c r="C75" s="61"/>
    </row>
    <row r="76" spans="1:3" ht="12.75" customHeight="1" x14ac:dyDescent="0.2">
      <c r="B76" s="61"/>
      <c r="C76" s="61"/>
    </row>
    <row r="77" spans="1:3" ht="12.75" customHeight="1" x14ac:dyDescent="0.2">
      <c r="B77" s="61"/>
      <c r="C77" s="61"/>
    </row>
    <row r="78" spans="1:3" ht="12.75" customHeight="1" x14ac:dyDescent="0.2">
      <c r="B78" s="61"/>
      <c r="C78" s="61"/>
    </row>
    <row r="79" spans="1:3" ht="12.75" customHeight="1" x14ac:dyDescent="0.2">
      <c r="B79" s="61"/>
      <c r="C79" s="61"/>
    </row>
    <row r="80" spans="1:3" ht="12.75" customHeight="1" x14ac:dyDescent="0.2">
      <c r="B80" s="61"/>
      <c r="C80" s="61"/>
    </row>
    <row r="81" spans="2:3" ht="12.75" customHeight="1" x14ac:dyDescent="0.2">
      <c r="B81" s="61"/>
      <c r="C81" s="61"/>
    </row>
    <row r="82" spans="2:3" ht="12.75" customHeight="1" x14ac:dyDescent="0.2">
      <c r="B82" s="61"/>
      <c r="C82" s="61"/>
    </row>
    <row r="83" spans="2:3" ht="12.75" customHeight="1" x14ac:dyDescent="0.2">
      <c r="B83" s="61"/>
      <c r="C83" s="61"/>
    </row>
    <row r="84" spans="2:3" ht="12.75" customHeight="1" x14ac:dyDescent="0.2">
      <c r="B84" s="61"/>
      <c r="C84" s="61"/>
    </row>
    <row r="85" spans="2:3" ht="12.75" customHeight="1" x14ac:dyDescent="0.2">
      <c r="B85" s="61"/>
      <c r="C85" s="61"/>
    </row>
    <row r="86" spans="2:3" ht="12.75" customHeight="1" x14ac:dyDescent="0.2">
      <c r="B86" s="61"/>
      <c r="C86" s="61"/>
    </row>
    <row r="87" spans="2:3" ht="12.75" customHeight="1" x14ac:dyDescent="0.2">
      <c r="B87" s="61"/>
      <c r="C87" s="61"/>
    </row>
    <row r="88" spans="2:3" ht="12.75" customHeight="1" x14ac:dyDescent="0.2">
      <c r="B88" s="61"/>
      <c r="C88" s="61"/>
    </row>
    <row r="89" spans="2:3" ht="12.75" customHeight="1" x14ac:dyDescent="0.2">
      <c r="B89" s="61"/>
      <c r="C89" s="61"/>
    </row>
    <row r="90" spans="2:3" ht="12.75" customHeight="1" x14ac:dyDescent="0.2">
      <c r="B90" s="61"/>
      <c r="C90" s="61"/>
    </row>
    <row r="91" spans="2:3" ht="12.75" customHeight="1" x14ac:dyDescent="0.2">
      <c r="B91" s="61"/>
      <c r="C91" s="61"/>
    </row>
    <row r="92" spans="2:3" ht="12.75" customHeight="1" x14ac:dyDescent="0.2">
      <c r="B92" s="61"/>
      <c r="C92" s="61"/>
    </row>
    <row r="93" spans="2:3" ht="12.75" customHeight="1" x14ac:dyDescent="0.2">
      <c r="B93" s="61"/>
      <c r="C93" s="61"/>
    </row>
    <row r="94" spans="2:3" ht="12.75" customHeight="1" x14ac:dyDescent="0.2">
      <c r="B94" s="61"/>
      <c r="C94" s="61"/>
    </row>
    <row r="95" spans="2:3" ht="12.75" customHeight="1" x14ac:dyDescent="0.2">
      <c r="B95" s="61"/>
      <c r="C95" s="61"/>
    </row>
    <row r="96" spans="2:3" ht="12.75" customHeight="1" x14ac:dyDescent="0.2">
      <c r="B96" s="61"/>
      <c r="C96" s="61"/>
    </row>
    <row r="97" spans="2:3" ht="12.75" customHeight="1" x14ac:dyDescent="0.2">
      <c r="B97" s="61"/>
      <c r="C97" s="61"/>
    </row>
    <row r="98" spans="2:3" ht="12.75" customHeight="1" x14ac:dyDescent="0.2">
      <c r="B98" s="61"/>
      <c r="C98" s="61"/>
    </row>
    <row r="99" spans="2:3" ht="12.75" customHeight="1" x14ac:dyDescent="0.2">
      <c r="B99" s="61"/>
      <c r="C99" s="61"/>
    </row>
    <row r="100" spans="2:3" ht="12.75" customHeight="1" x14ac:dyDescent="0.2">
      <c r="B100" s="61"/>
      <c r="C100" s="61"/>
    </row>
    <row r="101" spans="2:3" ht="12.75" customHeight="1" x14ac:dyDescent="0.2">
      <c r="B101" s="61"/>
      <c r="C101" s="61"/>
    </row>
    <row r="102" spans="2:3" ht="12.75" customHeight="1" x14ac:dyDescent="0.2">
      <c r="B102" s="61"/>
      <c r="C102" s="61"/>
    </row>
    <row r="103" spans="2:3" ht="12.75" customHeight="1" x14ac:dyDescent="0.2">
      <c r="B103" s="61"/>
      <c r="C103" s="61"/>
    </row>
  </sheetData>
  <mergeCells count="21">
    <mergeCell ref="B47:C47"/>
    <mergeCell ref="B48:C48"/>
    <mergeCell ref="A23:C23"/>
    <mergeCell ref="A45:C45"/>
    <mergeCell ref="B26:C26"/>
    <mergeCell ref="A5:A6"/>
    <mergeCell ref="B5:B6"/>
    <mergeCell ref="C5:C6"/>
    <mergeCell ref="A1:C1"/>
    <mergeCell ref="A49:A50"/>
    <mergeCell ref="B49:B50"/>
    <mergeCell ref="C49:C50"/>
    <mergeCell ref="A27:A28"/>
    <mergeCell ref="B27:B28"/>
    <mergeCell ref="C27:C28"/>
    <mergeCell ref="B2:C2"/>
    <mergeCell ref="B3:C3"/>
    <mergeCell ref="B4:C4"/>
    <mergeCell ref="B24:C24"/>
    <mergeCell ref="B25:C25"/>
    <mergeCell ref="B46:C46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D1" workbookViewId="0">
      <selection activeCell="M5" sqref="M5"/>
    </sheetView>
  </sheetViews>
  <sheetFormatPr defaultRowHeight="12.75" x14ac:dyDescent="0.2"/>
  <cols>
    <col min="1" max="1" width="32.7109375" style="8" customWidth="1"/>
    <col min="2" max="2" width="13.7109375" style="8" customWidth="1"/>
    <col min="3" max="3" width="9.140625" style="8"/>
    <col min="4" max="6" width="15.7109375" style="8" customWidth="1"/>
    <col min="7" max="7" width="9.140625" style="8"/>
    <col min="8" max="14" width="15.7109375" style="8" customWidth="1"/>
    <col min="15" max="15" width="9.140625" style="8"/>
    <col min="16" max="19" width="20.7109375" style="8" customWidth="1"/>
    <col min="20" max="16384" width="9.140625" style="8"/>
  </cols>
  <sheetData>
    <row r="1" spans="1:19" ht="39" customHeight="1" x14ac:dyDescent="0.2">
      <c r="A1" s="113" t="s">
        <v>62</v>
      </c>
      <c r="B1" s="113"/>
    </row>
    <row r="2" spans="1:19" x14ac:dyDescent="0.2">
      <c r="A2" s="108" t="s">
        <v>61</v>
      </c>
      <c r="B2" s="108"/>
      <c r="D2" s="108" t="s">
        <v>42</v>
      </c>
      <c r="E2" s="108"/>
      <c r="F2" s="108"/>
      <c r="H2" s="108" t="s">
        <v>80</v>
      </c>
      <c r="I2" s="108"/>
      <c r="J2" s="108"/>
      <c r="K2" s="108"/>
      <c r="L2" s="108"/>
      <c r="M2" s="108"/>
      <c r="N2" s="108"/>
      <c r="P2" s="108" t="s">
        <v>65</v>
      </c>
      <c r="Q2" s="108"/>
      <c r="R2" s="108"/>
      <c r="S2" s="108"/>
    </row>
    <row r="3" spans="1:19" ht="38.25" x14ac:dyDescent="0.2">
      <c r="A3" s="35" t="s">
        <v>58</v>
      </c>
      <c r="B3" s="35" t="s">
        <v>7</v>
      </c>
      <c r="D3" s="36" t="s">
        <v>22</v>
      </c>
      <c r="E3" s="37" t="s">
        <v>23</v>
      </c>
      <c r="F3" s="37" t="s">
        <v>24</v>
      </c>
      <c r="H3" s="37" t="s">
        <v>78</v>
      </c>
      <c r="I3" s="37" t="s">
        <v>29</v>
      </c>
      <c r="J3" s="37" t="s">
        <v>30</v>
      </c>
      <c r="K3" s="37" t="s">
        <v>31</v>
      </c>
      <c r="L3" s="37" t="s">
        <v>32</v>
      </c>
      <c r="M3" s="37" t="s">
        <v>33</v>
      </c>
      <c r="N3" s="37" t="s">
        <v>34</v>
      </c>
      <c r="P3" s="37" t="s">
        <v>67</v>
      </c>
      <c r="Q3" s="37" t="s">
        <v>81</v>
      </c>
      <c r="R3" s="37" t="s">
        <v>66</v>
      </c>
      <c r="S3" s="37" t="s">
        <v>82</v>
      </c>
    </row>
    <row r="4" spans="1:19" x14ac:dyDescent="0.2">
      <c r="A4" s="38" t="s">
        <v>71</v>
      </c>
      <c r="B4" s="39">
        <v>170</v>
      </c>
      <c r="D4" s="9" t="s">
        <v>0</v>
      </c>
      <c r="E4" s="40">
        <f>'Battery Calculator'!B18/'Battery Calculator'!B4</f>
        <v>4.2042042042042036</v>
      </c>
      <c r="F4" s="41">
        <f>'Battery Calculator'!B5</f>
        <v>24</v>
      </c>
      <c r="H4" s="112" t="s">
        <v>0</v>
      </c>
      <c r="I4" s="112"/>
      <c r="J4" s="112"/>
      <c r="K4" s="112"/>
      <c r="L4" s="112"/>
      <c r="M4" s="112"/>
      <c r="N4" s="112"/>
      <c r="P4" s="42">
        <f>'Battery Calculator'!B12*'Battery Calculator'!C12</f>
        <v>2100</v>
      </c>
      <c r="Q4" s="43">
        <f>'Battery Calculator'!D12</f>
        <v>0.06</v>
      </c>
      <c r="R4" s="44">
        <f>IF('Battery Calculator'!B12=0,0,'Battery Calculator'!E12)</f>
        <v>600</v>
      </c>
      <c r="S4" s="42">
        <f>'Battery Calculator'!B12*'Battery Calculator'!F12</f>
        <v>49</v>
      </c>
    </row>
    <row r="5" spans="1:19" x14ac:dyDescent="0.2">
      <c r="A5" s="38" t="s">
        <v>69</v>
      </c>
      <c r="B5" s="39">
        <v>61.7</v>
      </c>
      <c r="D5" s="9" t="s">
        <v>1</v>
      </c>
      <c r="E5" s="40">
        <f>E4+(P7/'Battery Calculator'!B4)</f>
        <v>25.225225225225223</v>
      </c>
      <c r="F5" s="41">
        <f>Q7</f>
        <v>1.6666666666666667E-5</v>
      </c>
      <c r="H5" s="9">
        <v>1</v>
      </c>
      <c r="I5" s="40">
        <f>E4</f>
        <v>4.2042042042042036</v>
      </c>
      <c r="J5" s="40">
        <f>I5</f>
        <v>4.2042042042042036</v>
      </c>
      <c r="K5" s="41">
        <f>F4</f>
        <v>24</v>
      </c>
      <c r="L5" s="41">
        <f>K5</f>
        <v>24</v>
      </c>
      <c r="M5" s="41">
        <f>IF(L5=0,0,VLOOKUP('Battery Calculator'!$A$25,Kt_Data_Tables!$A$4:$GR$9,(HLOOKUP($L5,Kt_Data_Tables!$B$2:$GR$3,2)+1),FALSE))</f>
        <v>23.148148148148145</v>
      </c>
      <c r="N5" s="40">
        <f>J5*M5</f>
        <v>97.31954176398618</v>
      </c>
      <c r="O5" s="45"/>
      <c r="P5" s="42">
        <f>'Battery Calculator'!B13*'Battery Calculator'!C13</f>
        <v>0</v>
      </c>
      <c r="Q5" s="43">
        <f>'Battery Calculator'!D13</f>
        <v>0.06</v>
      </c>
      <c r="R5" s="44">
        <f>IF('Battery Calculator'!B13=0,0,'Battery Calculator'!E13)</f>
        <v>0</v>
      </c>
      <c r="S5" s="42">
        <f>'Battery Calculator'!B13*'Battery Calculator'!F13</f>
        <v>0</v>
      </c>
    </row>
    <row r="6" spans="1:19" x14ac:dyDescent="0.2">
      <c r="A6" s="38" t="s">
        <v>70</v>
      </c>
      <c r="B6" s="39">
        <v>91.5</v>
      </c>
      <c r="D6" s="9" t="s">
        <v>2</v>
      </c>
      <c r="E6" s="40">
        <f>E4+(R7/'Battery Calculator'!B4)</f>
        <v>10.21021021021021</v>
      </c>
      <c r="F6" s="41">
        <f>S7</f>
        <v>1.361111111111111E-2</v>
      </c>
      <c r="H6" s="109"/>
      <c r="I6" s="110"/>
      <c r="J6" s="110"/>
      <c r="K6" s="110"/>
      <c r="L6" s="111"/>
      <c r="M6" s="46" t="s">
        <v>35</v>
      </c>
      <c r="N6" s="40">
        <f>N5</f>
        <v>97.31954176398618</v>
      </c>
      <c r="P6" s="42">
        <f>'Battery Calculator'!B14*'Battery Calculator'!C14</f>
        <v>0</v>
      </c>
      <c r="Q6" s="43">
        <f>'Battery Calculator'!D14</f>
        <v>0.06</v>
      </c>
      <c r="R6" s="44">
        <f>IF('Battery Calculator'!B14=0,0,'Battery Calculator'!E14)</f>
        <v>0</v>
      </c>
      <c r="S6" s="42">
        <f>'Battery Calculator'!B14*'Battery Calculator'!F14</f>
        <v>0</v>
      </c>
    </row>
    <row r="7" spans="1:19" x14ac:dyDescent="0.2">
      <c r="A7" s="42" t="s">
        <v>92</v>
      </c>
      <c r="B7" s="39">
        <v>100</v>
      </c>
      <c r="D7" s="9" t="s">
        <v>3</v>
      </c>
      <c r="E7" s="40">
        <v>0</v>
      </c>
      <c r="F7" s="41">
        <v>0</v>
      </c>
      <c r="H7" s="112" t="s">
        <v>1</v>
      </c>
      <c r="I7" s="112"/>
      <c r="J7" s="112"/>
      <c r="K7" s="112"/>
      <c r="L7" s="112"/>
      <c r="M7" s="112"/>
      <c r="N7" s="112"/>
      <c r="P7" s="44">
        <f>SUM(P4:P6)</f>
        <v>2100</v>
      </c>
      <c r="Q7" s="47">
        <f>MAX(Q4:Q6)/3600</f>
        <v>1.6666666666666667E-5</v>
      </c>
      <c r="R7" s="44">
        <f>MAX(R4:R6)</f>
        <v>600</v>
      </c>
      <c r="S7" s="47">
        <f>SUM(S4:S6)/3600</f>
        <v>1.361111111111111E-2</v>
      </c>
    </row>
    <row r="8" spans="1:19" x14ac:dyDescent="0.2">
      <c r="A8" s="42" t="s">
        <v>93</v>
      </c>
      <c r="B8" s="39">
        <v>190</v>
      </c>
      <c r="D8" s="83" t="s">
        <v>25</v>
      </c>
      <c r="E8" s="40">
        <v>0</v>
      </c>
      <c r="F8" s="41">
        <v>0</v>
      </c>
      <c r="H8" s="9">
        <v>1</v>
      </c>
      <c r="I8" s="40">
        <f>E4</f>
        <v>4.2042042042042036</v>
      </c>
      <c r="J8" s="40">
        <f>I8</f>
        <v>4.2042042042042036</v>
      </c>
      <c r="K8" s="41">
        <f>F4</f>
        <v>24</v>
      </c>
      <c r="L8" s="41">
        <f>K8+K9</f>
        <v>24.000016666666667</v>
      </c>
      <c r="M8" s="41">
        <f>IF(L8=0,0,VLOOKUP('Battery Calculator'!$A$25,Kt_Data_Tables!$A$4:$GR$9,(HLOOKUP($L8,Kt_Data_Tables!$B$2:$GR$3,2)+1),FALSE))</f>
        <v>23.148148148148145</v>
      </c>
      <c r="N8" s="40">
        <f>J8*M8</f>
        <v>97.31954176398618</v>
      </c>
    </row>
    <row r="9" spans="1:19" x14ac:dyDescent="0.2">
      <c r="A9" s="42" t="s">
        <v>91</v>
      </c>
      <c r="B9" s="39">
        <v>59</v>
      </c>
      <c r="D9" s="9" t="s">
        <v>26</v>
      </c>
      <c r="E9" s="40">
        <v>0</v>
      </c>
      <c r="F9" s="41">
        <v>0</v>
      </c>
      <c r="H9" s="9">
        <v>2</v>
      </c>
      <c r="I9" s="40">
        <f>IF($F5=0,I8,$E5)</f>
        <v>25.225225225225223</v>
      </c>
      <c r="J9" s="40">
        <f>I9-I8</f>
        <v>21.021021021021021</v>
      </c>
      <c r="K9" s="41">
        <f>F5</f>
        <v>1.6666666666666667E-5</v>
      </c>
      <c r="L9" s="41">
        <f>K9</f>
        <v>1.6666666666666667E-5</v>
      </c>
      <c r="M9" s="41">
        <f>IF(L9=0,0,VLOOKUP('Battery Calculator'!$A$25,Kt_Data_Tables!$A$4:$GR$9,(HLOOKUP($L9,Kt_Data_Tables!$B$2:$GR$3,2)+1),FALSE))</f>
        <v>0.37735849056603776</v>
      </c>
      <c r="N9" s="40">
        <f>J9*M9</f>
        <v>7.9324607626494421</v>
      </c>
    </row>
    <row r="10" spans="1:19" x14ac:dyDescent="0.2">
      <c r="A10" s="80"/>
      <c r="B10" s="81"/>
      <c r="D10" s="9" t="s">
        <v>27</v>
      </c>
      <c r="E10" s="40">
        <v>0</v>
      </c>
      <c r="F10" s="41">
        <v>0</v>
      </c>
      <c r="H10" s="109"/>
      <c r="I10" s="110"/>
      <c r="J10" s="110"/>
      <c r="K10" s="110"/>
      <c r="L10" s="111"/>
      <c r="M10" s="46" t="s">
        <v>36</v>
      </c>
      <c r="N10" s="40">
        <f>SUM(N8:N9)</f>
        <v>105.25200252663562</v>
      </c>
    </row>
    <row r="11" spans="1:19" x14ac:dyDescent="0.2">
      <c r="A11" s="80"/>
      <c r="B11" s="81"/>
      <c r="D11" s="9" t="s">
        <v>28</v>
      </c>
      <c r="E11" s="40">
        <v>0</v>
      </c>
      <c r="F11" s="41">
        <v>0</v>
      </c>
      <c r="H11" s="112" t="s">
        <v>2</v>
      </c>
      <c r="I11" s="112"/>
      <c r="J11" s="112"/>
      <c r="K11" s="112"/>
      <c r="L11" s="112"/>
      <c r="M11" s="112"/>
      <c r="N11" s="112"/>
    </row>
    <row r="12" spans="1:19" x14ac:dyDescent="0.2">
      <c r="A12" s="80"/>
      <c r="B12" s="81"/>
      <c r="H12" s="9">
        <v>1</v>
      </c>
      <c r="I12" s="40">
        <f>E4</f>
        <v>4.2042042042042036</v>
      </c>
      <c r="J12" s="40">
        <f>I12</f>
        <v>4.2042042042042036</v>
      </c>
      <c r="K12" s="41">
        <f>F4</f>
        <v>24</v>
      </c>
      <c r="L12" s="41">
        <f>K12+K13+K14</f>
        <v>24.013627777777778</v>
      </c>
      <c r="M12" s="41">
        <f>IF(L12=0,0,VLOOKUP('Battery Calculator'!$A$25,Kt_Data_Tables!$A$4:$GR$9,(HLOOKUP($L12,Kt_Data_Tables!$B$2:$GR$3,2)+1),FALSE))</f>
        <v>23.60203340595497</v>
      </c>
      <c r="N12" s="40">
        <f>J12*M12</f>
        <v>99.227768073083936</v>
      </c>
      <c r="P12" s="48"/>
    </row>
    <row r="13" spans="1:19" x14ac:dyDescent="0.2">
      <c r="A13" s="80"/>
      <c r="B13" s="81"/>
      <c r="E13" s="49"/>
      <c r="H13" s="9">
        <v>2</v>
      </c>
      <c r="I13" s="40">
        <f>IF($F5=0,I12,$E5)</f>
        <v>25.225225225225223</v>
      </c>
      <c r="J13" s="40">
        <f>I13-I12</f>
        <v>21.021021021021021</v>
      </c>
      <c r="K13" s="41">
        <f>F5</f>
        <v>1.6666666666666667E-5</v>
      </c>
      <c r="L13" s="41">
        <f>K13+K14</f>
        <v>1.3627777777777777E-2</v>
      </c>
      <c r="M13" s="41">
        <f>IF(L13=0,0,VLOOKUP('Battery Calculator'!$A$25,Kt_Data_Tables!$A$4:$GR$9,(HLOOKUP($L13,Kt_Data_Tables!$B$2:$GR$3,2)+1),FALSE))</f>
        <v>0.37735849056603776</v>
      </c>
      <c r="N13" s="40">
        <f>J13*M13</f>
        <v>7.9324607626494421</v>
      </c>
      <c r="P13" s="48"/>
    </row>
    <row r="14" spans="1:19" x14ac:dyDescent="0.2">
      <c r="A14" s="80"/>
      <c r="B14" s="81"/>
      <c r="E14" s="49"/>
      <c r="H14" s="9">
        <v>3</v>
      </c>
      <c r="I14" s="40">
        <f>IF($F6=0,I13,$E6)</f>
        <v>10.21021021021021</v>
      </c>
      <c r="J14" s="40">
        <f>I14-I13</f>
        <v>-15.015015015015013</v>
      </c>
      <c r="K14" s="41">
        <f>F6</f>
        <v>1.361111111111111E-2</v>
      </c>
      <c r="L14" s="41">
        <f>K14</f>
        <v>1.361111111111111E-2</v>
      </c>
      <c r="M14" s="41">
        <f>IF(L14=0,0,VLOOKUP('Battery Calculator'!$A$25,Kt_Data_Tables!$A$4:$GR$9,(HLOOKUP($L14,Kt_Data_Tables!$B$2:$GR$3,2)+1),FALSE))</f>
        <v>0.37735849056603776</v>
      </c>
      <c r="N14" s="40">
        <f>J14*M14</f>
        <v>-5.6660434018924581</v>
      </c>
      <c r="P14" s="48"/>
    </row>
    <row r="15" spans="1:19" x14ac:dyDescent="0.2">
      <c r="A15" s="80"/>
      <c r="B15" s="81"/>
      <c r="E15" s="49"/>
      <c r="H15" s="50"/>
      <c r="I15" s="51"/>
      <c r="J15" s="51"/>
      <c r="K15" s="51"/>
      <c r="L15" s="52"/>
      <c r="M15" s="46" t="s">
        <v>37</v>
      </c>
      <c r="N15" s="40">
        <f>SUM(N12:N14)</f>
        <v>101.49418543384093</v>
      </c>
      <c r="P15" s="48"/>
    </row>
    <row r="16" spans="1:19" x14ac:dyDescent="0.2">
      <c r="A16" s="80"/>
      <c r="B16" s="81"/>
      <c r="E16" s="49"/>
      <c r="H16" s="53" t="s">
        <v>3</v>
      </c>
      <c r="I16" s="53"/>
      <c r="J16" s="53"/>
      <c r="K16" s="53"/>
      <c r="L16" s="53"/>
      <c r="M16" s="53"/>
      <c r="N16" s="53"/>
      <c r="P16" s="48"/>
    </row>
    <row r="17" spans="1:16" x14ac:dyDescent="0.2">
      <c r="A17" s="80"/>
      <c r="B17" s="81"/>
      <c r="E17" s="49"/>
      <c r="H17" s="9">
        <v>1</v>
      </c>
      <c r="I17" s="40">
        <f>E4</f>
        <v>4.2042042042042036</v>
      </c>
      <c r="J17" s="40">
        <f>I17</f>
        <v>4.2042042042042036</v>
      </c>
      <c r="K17" s="41">
        <f>F4</f>
        <v>24</v>
      </c>
      <c r="L17" s="41">
        <f>K17+K18+K19+K20</f>
        <v>24.013627777777778</v>
      </c>
      <c r="M17" s="41">
        <f>IF(L17=0,0,VLOOKUP('Battery Calculator'!$A$25,Kt_Data_Tables!$A$4:$GR$9,(HLOOKUP($L17,Kt_Data_Tables!$B$2:$GR$3,2)+1),FALSE))</f>
        <v>23.60203340595497</v>
      </c>
      <c r="N17" s="40">
        <f>M17*J17</f>
        <v>99.227768073083936</v>
      </c>
    </row>
    <row r="18" spans="1:16" x14ac:dyDescent="0.2">
      <c r="A18" s="80"/>
      <c r="B18" s="81"/>
      <c r="E18" s="49"/>
      <c r="H18" s="9">
        <v>2</v>
      </c>
      <c r="I18" s="40">
        <f>IF($F5=0,I17,$E5)</f>
        <v>25.225225225225223</v>
      </c>
      <c r="J18" s="40">
        <f>I18-I17</f>
        <v>21.021021021021021</v>
      </c>
      <c r="K18" s="41">
        <f t="shared" ref="K18:K20" si="0">F5</f>
        <v>1.6666666666666667E-5</v>
      </c>
      <c r="L18" s="41">
        <f>K18+K19+K20</f>
        <v>1.3627777777777777E-2</v>
      </c>
      <c r="M18" s="41">
        <f>IF(L18=0,0,VLOOKUP('Battery Calculator'!$A$25,Kt_Data_Tables!$A$4:$GR$9,(HLOOKUP($L18,Kt_Data_Tables!$B$2:$GR$3,2)+1),FALSE))</f>
        <v>0.37735849056603776</v>
      </c>
      <c r="N18" s="40">
        <f>M18*J18</f>
        <v>7.9324607626494421</v>
      </c>
    </row>
    <row r="19" spans="1:16" x14ac:dyDescent="0.2">
      <c r="A19" s="80"/>
      <c r="B19" s="81"/>
      <c r="E19" s="49"/>
      <c r="H19" s="9">
        <v>3</v>
      </c>
      <c r="I19" s="40">
        <f t="shared" ref="I19:I20" si="1">IF($F6=0,I18,$E6)</f>
        <v>10.21021021021021</v>
      </c>
      <c r="J19" s="40">
        <f>I19-I18</f>
        <v>-15.015015015015013</v>
      </c>
      <c r="K19" s="41">
        <f t="shared" si="0"/>
        <v>1.361111111111111E-2</v>
      </c>
      <c r="L19" s="41">
        <f>K19+K20</f>
        <v>1.361111111111111E-2</v>
      </c>
      <c r="M19" s="41">
        <f>IF(L19=0,0,VLOOKUP('Battery Calculator'!$A$25,Kt_Data_Tables!$A$4:$GR$9,(HLOOKUP($L19,Kt_Data_Tables!$B$2:$GR$3,2)+1),FALSE))</f>
        <v>0.37735849056603776</v>
      </c>
      <c r="N19" s="40">
        <f>M19*J19</f>
        <v>-5.6660434018924581</v>
      </c>
      <c r="P19" s="54"/>
    </row>
    <row r="20" spans="1:16" x14ac:dyDescent="0.2">
      <c r="A20" s="80"/>
      <c r="B20" s="81"/>
      <c r="E20" s="49"/>
      <c r="H20" s="9">
        <v>4</v>
      </c>
      <c r="I20" s="40">
        <f t="shared" si="1"/>
        <v>10.21021021021021</v>
      </c>
      <c r="J20" s="40">
        <f>I20-I19</f>
        <v>0</v>
      </c>
      <c r="K20" s="41">
        <f t="shared" si="0"/>
        <v>0</v>
      </c>
      <c r="L20" s="41">
        <f>K20</f>
        <v>0</v>
      </c>
      <c r="M20" s="41">
        <f>IF(L20=0,0,VLOOKUP('Battery Calculator'!$A$25,Kt_Data_Tables!$A$4:$GR$9,(HLOOKUP($L20,Kt_Data_Tables!$B$2:$GR$3,2)+1),FALSE))</f>
        <v>0</v>
      </c>
      <c r="N20" s="40">
        <f>M20*J20</f>
        <v>0</v>
      </c>
    </row>
    <row r="21" spans="1:16" x14ac:dyDescent="0.2">
      <c r="A21" s="80"/>
      <c r="B21" s="81"/>
      <c r="H21" s="50"/>
      <c r="I21" s="51"/>
      <c r="J21" s="51"/>
      <c r="K21" s="51"/>
      <c r="L21" s="52"/>
      <c r="M21" s="46" t="s">
        <v>38</v>
      </c>
      <c r="N21" s="40">
        <f>SUM(N17:N20)</f>
        <v>101.49418543384093</v>
      </c>
    </row>
    <row r="22" spans="1:16" x14ac:dyDescent="0.2">
      <c r="A22" s="80"/>
      <c r="B22" s="81"/>
      <c r="H22" s="53" t="s">
        <v>25</v>
      </c>
      <c r="I22" s="53"/>
      <c r="J22" s="53"/>
      <c r="K22" s="53"/>
      <c r="L22" s="53"/>
      <c r="M22" s="53"/>
      <c r="N22" s="53"/>
    </row>
    <row r="23" spans="1:16" x14ac:dyDescent="0.2">
      <c r="A23" s="82"/>
      <c r="B23" s="81"/>
      <c r="H23" s="9">
        <v>1</v>
      </c>
      <c r="I23" s="40">
        <f>E4</f>
        <v>4.2042042042042036</v>
      </c>
      <c r="J23" s="40">
        <f>I23</f>
        <v>4.2042042042042036</v>
      </c>
      <c r="K23" s="41">
        <f>F4</f>
        <v>24</v>
      </c>
      <c r="L23" s="41">
        <f>K23+K24+K25+K26+K27</f>
        <v>24.013627777777778</v>
      </c>
      <c r="M23" s="41">
        <f>IF(L23=0,0,VLOOKUP('Battery Calculator'!$A$25,Kt_Data_Tables!$A$4:$GR$9,(HLOOKUP($L23,Kt_Data_Tables!$B$2:$GR$3,2)+1),FALSE))</f>
        <v>23.60203340595497</v>
      </c>
      <c r="N23" s="40">
        <f>J23*M23</f>
        <v>99.227768073083936</v>
      </c>
    </row>
    <row r="24" spans="1:16" x14ac:dyDescent="0.2">
      <c r="A24" s="80"/>
      <c r="B24" s="81"/>
      <c r="H24" s="9">
        <v>2</v>
      </c>
      <c r="I24" s="40">
        <f>IF($F5=0,I23,$E5)</f>
        <v>25.225225225225223</v>
      </c>
      <c r="J24" s="40">
        <f>I24-I23</f>
        <v>21.021021021021021</v>
      </c>
      <c r="K24" s="41">
        <f t="shared" ref="K24:K27" si="2">F5</f>
        <v>1.6666666666666667E-5</v>
      </c>
      <c r="L24" s="41">
        <f>K24+K25+K26+K27</f>
        <v>1.3627777777777777E-2</v>
      </c>
      <c r="M24" s="41">
        <f>IF(L24=0,0,VLOOKUP('Battery Calculator'!$A$25,Kt_Data_Tables!$A$4:$GR$9,(HLOOKUP($L24,Kt_Data_Tables!$B$2:$GR$3,2)+1),FALSE))</f>
        <v>0.37735849056603776</v>
      </c>
      <c r="N24" s="40">
        <f>J24*M24</f>
        <v>7.9324607626494421</v>
      </c>
    </row>
    <row r="25" spans="1:16" x14ac:dyDescent="0.2">
      <c r="A25" s="80"/>
      <c r="B25" s="81"/>
      <c r="H25" s="9">
        <v>3</v>
      </c>
      <c r="I25" s="40">
        <f t="shared" ref="I25:I27" si="3">IF($F6=0,I24,$E6)</f>
        <v>10.21021021021021</v>
      </c>
      <c r="J25" s="40">
        <f>I25-I24</f>
        <v>-15.015015015015013</v>
      </c>
      <c r="K25" s="41">
        <f t="shared" si="2"/>
        <v>1.361111111111111E-2</v>
      </c>
      <c r="L25" s="41">
        <f>K25+K26+K27</f>
        <v>1.361111111111111E-2</v>
      </c>
      <c r="M25" s="41">
        <f>IF(L25=0,0,VLOOKUP('Battery Calculator'!$A$25,Kt_Data_Tables!$A$4:$GR$9,(HLOOKUP($L25,Kt_Data_Tables!$B$2:$GR$3,2)+1),FALSE))</f>
        <v>0.37735849056603776</v>
      </c>
      <c r="N25" s="40">
        <f>J25*M25</f>
        <v>-5.6660434018924581</v>
      </c>
    </row>
    <row r="26" spans="1:16" x14ac:dyDescent="0.2">
      <c r="A26" s="80"/>
      <c r="B26" s="81"/>
      <c r="H26" s="9">
        <v>4</v>
      </c>
      <c r="I26" s="40">
        <f t="shared" si="3"/>
        <v>10.21021021021021</v>
      </c>
      <c r="J26" s="40">
        <f>I26-I25</f>
        <v>0</v>
      </c>
      <c r="K26" s="41">
        <f t="shared" si="2"/>
        <v>0</v>
      </c>
      <c r="L26" s="41">
        <f>K26+K27</f>
        <v>0</v>
      </c>
      <c r="M26" s="41">
        <f>IF(L26=0,0,VLOOKUP('Battery Calculator'!$A$25,Kt_Data_Tables!$A$4:$GR$9,(HLOOKUP($L26,Kt_Data_Tables!$B$2:$GR$3,2)+1),FALSE))</f>
        <v>0</v>
      </c>
      <c r="N26" s="40">
        <f>J26*M26</f>
        <v>0</v>
      </c>
    </row>
    <row r="27" spans="1:16" x14ac:dyDescent="0.2">
      <c r="H27" s="9">
        <v>5</v>
      </c>
      <c r="I27" s="40">
        <f t="shared" si="3"/>
        <v>10.21021021021021</v>
      </c>
      <c r="J27" s="40">
        <f>I27-I26</f>
        <v>0</v>
      </c>
      <c r="K27" s="41">
        <f t="shared" si="2"/>
        <v>0</v>
      </c>
      <c r="L27" s="41">
        <f>K27</f>
        <v>0</v>
      </c>
      <c r="M27" s="41">
        <f>IF(L27=0,0,VLOOKUP('Battery Calculator'!$A$25,Kt_Data_Tables!$A$4:$GR$9,(HLOOKUP($L27,Kt_Data_Tables!$B$2:$GR$3,2)+1),FALSE))</f>
        <v>0</v>
      </c>
      <c r="N27" s="40">
        <f>J27*M27</f>
        <v>0</v>
      </c>
    </row>
    <row r="28" spans="1:16" x14ac:dyDescent="0.2">
      <c r="H28" s="50"/>
      <c r="I28" s="51"/>
      <c r="J28" s="51"/>
      <c r="K28" s="51"/>
      <c r="L28" s="52"/>
      <c r="M28" s="46" t="s">
        <v>39</v>
      </c>
      <c r="N28" s="55">
        <f>SUM(N23:N27)</f>
        <v>101.49418543384093</v>
      </c>
    </row>
    <row r="29" spans="1:16" x14ac:dyDescent="0.2">
      <c r="H29" s="53" t="s">
        <v>26</v>
      </c>
      <c r="I29" s="53"/>
      <c r="J29" s="53"/>
      <c r="K29" s="53"/>
      <c r="L29" s="53"/>
      <c r="M29" s="53"/>
      <c r="N29" s="53"/>
    </row>
    <row r="30" spans="1:16" x14ac:dyDescent="0.2">
      <c r="H30" s="9">
        <v>1</v>
      </c>
      <c r="I30" s="40">
        <f>E4</f>
        <v>4.2042042042042036</v>
      </c>
      <c r="J30" s="40">
        <f>I30</f>
        <v>4.2042042042042036</v>
      </c>
      <c r="K30" s="41">
        <f>F4</f>
        <v>24</v>
      </c>
      <c r="L30" s="41">
        <f>K30+K31+K32+K33+K34+K35</f>
        <v>24.013627777777778</v>
      </c>
      <c r="M30" s="41">
        <f>IF(L30=0,0,VLOOKUP('Battery Calculator'!$A$25,Kt_Data_Tables!$A$4:$GR$9,(HLOOKUP($L30,Kt_Data_Tables!$B$2:$GR$3,2)+1),FALSE))</f>
        <v>23.60203340595497</v>
      </c>
      <c r="N30" s="40">
        <f t="shared" ref="N30:N35" si="4">J30*M30</f>
        <v>99.227768073083936</v>
      </c>
    </row>
    <row r="31" spans="1:16" x14ac:dyDescent="0.2">
      <c r="H31" s="9">
        <v>2</v>
      </c>
      <c r="I31" s="40">
        <f>IF($F5=0,I30,$E5)</f>
        <v>25.225225225225223</v>
      </c>
      <c r="J31" s="40">
        <f>I31-I30</f>
        <v>21.021021021021021</v>
      </c>
      <c r="K31" s="41">
        <f t="shared" ref="K31:K35" si="5">F5</f>
        <v>1.6666666666666667E-5</v>
      </c>
      <c r="L31" s="41">
        <f>K31+K32+K33+K34+K35</f>
        <v>1.3627777777777777E-2</v>
      </c>
      <c r="M31" s="41">
        <f>IF(L31=0,0,VLOOKUP('Battery Calculator'!$A$25,Kt_Data_Tables!$A$4:$GR$9,(HLOOKUP($L31,Kt_Data_Tables!$B$2:$GR$3,2)+1),FALSE))</f>
        <v>0.37735849056603776</v>
      </c>
      <c r="N31" s="40">
        <f t="shared" si="4"/>
        <v>7.9324607626494421</v>
      </c>
    </row>
    <row r="32" spans="1:16" x14ac:dyDescent="0.2">
      <c r="H32" s="9">
        <v>3</v>
      </c>
      <c r="I32" s="40">
        <f t="shared" ref="I32:I35" si="6">IF($F6=0,I31,$E6)</f>
        <v>10.21021021021021</v>
      </c>
      <c r="J32" s="40">
        <f>I32-I31</f>
        <v>-15.015015015015013</v>
      </c>
      <c r="K32" s="41">
        <f t="shared" si="5"/>
        <v>1.361111111111111E-2</v>
      </c>
      <c r="L32" s="41">
        <f>K32+K33+K34+K35</f>
        <v>1.361111111111111E-2</v>
      </c>
      <c r="M32" s="41">
        <f>IF(L32=0,0,VLOOKUP('Battery Calculator'!$A$25,Kt_Data_Tables!$A$4:$GR$9,(HLOOKUP($L32,Kt_Data_Tables!$B$2:$GR$3,2)+1),FALSE))</f>
        <v>0.37735849056603776</v>
      </c>
      <c r="N32" s="40">
        <f t="shared" si="4"/>
        <v>-5.6660434018924581</v>
      </c>
    </row>
    <row r="33" spans="8:14" x14ac:dyDescent="0.2">
      <c r="H33" s="9">
        <v>4</v>
      </c>
      <c r="I33" s="40">
        <f t="shared" si="6"/>
        <v>10.21021021021021</v>
      </c>
      <c r="J33" s="40">
        <f>I33-I32</f>
        <v>0</v>
      </c>
      <c r="K33" s="41">
        <f t="shared" si="5"/>
        <v>0</v>
      </c>
      <c r="L33" s="41">
        <f>K33+K34+K35</f>
        <v>0</v>
      </c>
      <c r="M33" s="41">
        <f>IF(L33=0,0,VLOOKUP('Battery Calculator'!$A$25,Kt_Data_Tables!$A$4:$GR$9,(HLOOKUP($L33,Kt_Data_Tables!$B$2:$GR$3,2)+1),FALSE))</f>
        <v>0</v>
      </c>
      <c r="N33" s="40">
        <f t="shared" si="4"/>
        <v>0</v>
      </c>
    </row>
    <row r="34" spans="8:14" x14ac:dyDescent="0.2">
      <c r="H34" s="9">
        <v>5</v>
      </c>
      <c r="I34" s="40">
        <f t="shared" si="6"/>
        <v>10.21021021021021</v>
      </c>
      <c r="J34" s="40">
        <f>I34-I33</f>
        <v>0</v>
      </c>
      <c r="K34" s="41">
        <f t="shared" si="5"/>
        <v>0</v>
      </c>
      <c r="L34" s="41">
        <f>K34+K35</f>
        <v>0</v>
      </c>
      <c r="M34" s="41">
        <f>IF(L34=0,0,VLOOKUP('Battery Calculator'!$A$25,Kt_Data_Tables!$A$4:$GR$9,(HLOOKUP($L34,Kt_Data_Tables!$B$2:$GR$3,2)+1),FALSE))</f>
        <v>0</v>
      </c>
      <c r="N34" s="40">
        <f t="shared" si="4"/>
        <v>0</v>
      </c>
    </row>
    <row r="35" spans="8:14" x14ac:dyDescent="0.2">
      <c r="H35" s="9">
        <v>6</v>
      </c>
      <c r="I35" s="40">
        <f t="shared" si="6"/>
        <v>10.21021021021021</v>
      </c>
      <c r="J35" s="40">
        <f>I35-I34</f>
        <v>0</v>
      </c>
      <c r="K35" s="41">
        <f t="shared" si="5"/>
        <v>0</v>
      </c>
      <c r="L35" s="41">
        <f>K35</f>
        <v>0</v>
      </c>
      <c r="M35" s="41">
        <f>IF(L35=0,0,VLOOKUP('Battery Calculator'!$A$25,Kt_Data_Tables!$A$4:$GR$9,(HLOOKUP($L35,Kt_Data_Tables!$B$2:$GR$3,2)+1),FALSE))</f>
        <v>0</v>
      </c>
      <c r="N35" s="40">
        <f t="shared" si="4"/>
        <v>0</v>
      </c>
    </row>
    <row r="36" spans="8:14" x14ac:dyDescent="0.2">
      <c r="M36" s="46" t="s">
        <v>40</v>
      </c>
      <c r="N36" s="55">
        <f>SUM(N30:N35)</f>
        <v>101.49418543384093</v>
      </c>
    </row>
    <row r="37" spans="8:14" x14ac:dyDescent="0.2">
      <c r="H37" s="53" t="s">
        <v>27</v>
      </c>
      <c r="I37" s="53"/>
      <c r="J37" s="53"/>
      <c r="K37" s="53"/>
      <c r="L37" s="53"/>
      <c r="M37" s="53"/>
      <c r="N37" s="53"/>
    </row>
    <row r="38" spans="8:14" x14ac:dyDescent="0.2">
      <c r="H38" s="9">
        <v>1</v>
      </c>
      <c r="I38" s="40">
        <f>E4</f>
        <v>4.2042042042042036</v>
      </c>
      <c r="J38" s="40">
        <f>I38</f>
        <v>4.2042042042042036</v>
      </c>
      <c r="K38" s="41">
        <f>F4</f>
        <v>24</v>
      </c>
      <c r="L38" s="41">
        <f>K38+K39+K40+K41+K42+K43+K44</f>
        <v>24.013627777777778</v>
      </c>
      <c r="M38" s="41">
        <f>IF(L38=0,0,VLOOKUP('Battery Calculator'!$A$25,Kt_Data_Tables!$A$4:$GR$9,(HLOOKUP($L38,Kt_Data_Tables!$B$2:$GR$3,2)+1),FALSE))</f>
        <v>23.60203340595497</v>
      </c>
      <c r="N38" s="40">
        <f t="shared" ref="N38:N44" si="7">J38*M38</f>
        <v>99.227768073083936</v>
      </c>
    </row>
    <row r="39" spans="8:14" x14ac:dyDescent="0.2">
      <c r="H39" s="9">
        <v>2</v>
      </c>
      <c r="I39" s="40">
        <f>IF($F5=0,I38,$E5)</f>
        <v>25.225225225225223</v>
      </c>
      <c r="J39" s="40">
        <f t="shared" ref="J39:J44" si="8">I39-I38</f>
        <v>21.021021021021021</v>
      </c>
      <c r="K39" s="41">
        <f t="shared" ref="K39:K44" si="9">F5</f>
        <v>1.6666666666666667E-5</v>
      </c>
      <c r="L39" s="41">
        <f>K39+K40+K41+K42+K43+K44</f>
        <v>1.3627777777777777E-2</v>
      </c>
      <c r="M39" s="41">
        <f>IF(L39=0,0,VLOOKUP('Battery Calculator'!$A$25,Kt_Data_Tables!$A$4:$GR$9,(HLOOKUP($L39,Kt_Data_Tables!$B$2:$GR$3,2)+1),FALSE))</f>
        <v>0.37735849056603776</v>
      </c>
      <c r="N39" s="40">
        <f t="shared" si="7"/>
        <v>7.9324607626494421</v>
      </c>
    </row>
    <row r="40" spans="8:14" x14ac:dyDescent="0.2">
      <c r="H40" s="9">
        <v>3</v>
      </c>
      <c r="I40" s="40">
        <f t="shared" ref="I40:I44" si="10">IF($F6=0,I39,$E6)</f>
        <v>10.21021021021021</v>
      </c>
      <c r="J40" s="40">
        <f t="shared" si="8"/>
        <v>-15.015015015015013</v>
      </c>
      <c r="K40" s="41">
        <f t="shared" si="9"/>
        <v>1.361111111111111E-2</v>
      </c>
      <c r="L40" s="41">
        <f>K40+K41+K42+K43+K44</f>
        <v>1.361111111111111E-2</v>
      </c>
      <c r="M40" s="41">
        <f>IF(L40=0,0,VLOOKUP('Battery Calculator'!$A$25,Kt_Data_Tables!$A$4:$GR$9,(HLOOKUP($L40,Kt_Data_Tables!$B$2:$GR$3,2)+1),FALSE))</f>
        <v>0.37735849056603776</v>
      </c>
      <c r="N40" s="40">
        <f t="shared" si="7"/>
        <v>-5.6660434018924581</v>
      </c>
    </row>
    <row r="41" spans="8:14" x14ac:dyDescent="0.2">
      <c r="H41" s="9">
        <v>4</v>
      </c>
      <c r="I41" s="40">
        <f t="shared" si="10"/>
        <v>10.21021021021021</v>
      </c>
      <c r="J41" s="40">
        <f t="shared" si="8"/>
        <v>0</v>
      </c>
      <c r="K41" s="41">
        <f t="shared" si="9"/>
        <v>0</v>
      </c>
      <c r="L41" s="41">
        <f>K41+K42+K43+K44</f>
        <v>0</v>
      </c>
      <c r="M41" s="41">
        <f>IF(L41=0,0,VLOOKUP('Battery Calculator'!$A$25,Kt_Data_Tables!$A$4:$GR$9,(HLOOKUP($L41,Kt_Data_Tables!$B$2:$GR$3,2)+1),FALSE))</f>
        <v>0</v>
      </c>
      <c r="N41" s="40">
        <f t="shared" si="7"/>
        <v>0</v>
      </c>
    </row>
    <row r="42" spans="8:14" x14ac:dyDescent="0.2">
      <c r="H42" s="9">
        <v>5</v>
      </c>
      <c r="I42" s="40">
        <f t="shared" si="10"/>
        <v>10.21021021021021</v>
      </c>
      <c r="J42" s="40">
        <f t="shared" si="8"/>
        <v>0</v>
      </c>
      <c r="K42" s="41">
        <f t="shared" si="9"/>
        <v>0</v>
      </c>
      <c r="L42" s="41">
        <f>K42+K43+K44</f>
        <v>0</v>
      </c>
      <c r="M42" s="41">
        <f>IF(L42=0,0,VLOOKUP('Battery Calculator'!$A$25,Kt_Data_Tables!$A$4:$GR$9,(HLOOKUP($L42,Kt_Data_Tables!$B$2:$GR$3,2)+1),FALSE))</f>
        <v>0</v>
      </c>
      <c r="N42" s="40">
        <f t="shared" si="7"/>
        <v>0</v>
      </c>
    </row>
    <row r="43" spans="8:14" x14ac:dyDescent="0.2">
      <c r="H43" s="9">
        <v>6</v>
      </c>
      <c r="I43" s="40">
        <f t="shared" si="10"/>
        <v>10.21021021021021</v>
      </c>
      <c r="J43" s="40">
        <f t="shared" si="8"/>
        <v>0</v>
      </c>
      <c r="K43" s="41">
        <f t="shared" si="9"/>
        <v>0</v>
      </c>
      <c r="L43" s="41">
        <f>K43+K44</f>
        <v>0</v>
      </c>
      <c r="M43" s="41">
        <f>IF(L43=0,0,VLOOKUP('Battery Calculator'!$A$25,Kt_Data_Tables!$A$4:$GR$9,(HLOOKUP($L43,Kt_Data_Tables!$B$2:$GR$3,2)+1),FALSE))</f>
        <v>0</v>
      </c>
      <c r="N43" s="40">
        <f t="shared" si="7"/>
        <v>0</v>
      </c>
    </row>
    <row r="44" spans="8:14" x14ac:dyDescent="0.2">
      <c r="H44" s="9">
        <v>7</v>
      </c>
      <c r="I44" s="40">
        <f t="shared" si="10"/>
        <v>10.21021021021021</v>
      </c>
      <c r="J44" s="40">
        <f t="shared" si="8"/>
        <v>0</v>
      </c>
      <c r="K44" s="41">
        <f t="shared" si="9"/>
        <v>0</v>
      </c>
      <c r="L44" s="41">
        <f>K44</f>
        <v>0</v>
      </c>
      <c r="M44" s="41">
        <f>IF(L44=0,0,VLOOKUP('Battery Calculator'!$A$25,Kt_Data_Tables!$A$4:$GR$9,(HLOOKUP($L44,Kt_Data_Tables!$B$2:$GR$3,2)+1),FALSE))</f>
        <v>0</v>
      </c>
      <c r="N44" s="40">
        <f t="shared" si="7"/>
        <v>0</v>
      </c>
    </row>
    <row r="45" spans="8:14" x14ac:dyDescent="0.2">
      <c r="M45" s="46" t="s">
        <v>41</v>
      </c>
      <c r="N45" s="55">
        <f>SUM(N38:N44)</f>
        <v>101.49418543384093</v>
      </c>
    </row>
    <row r="46" spans="8:14" x14ac:dyDescent="0.2">
      <c r="H46" s="53" t="s">
        <v>28</v>
      </c>
      <c r="I46" s="53"/>
      <c r="J46" s="53"/>
      <c r="K46" s="53"/>
      <c r="L46" s="53"/>
      <c r="M46" s="53"/>
      <c r="N46" s="53"/>
    </row>
    <row r="47" spans="8:14" x14ac:dyDescent="0.2">
      <c r="H47" s="9">
        <v>1</v>
      </c>
      <c r="I47" s="40">
        <f>E4</f>
        <v>4.2042042042042036</v>
      </c>
      <c r="J47" s="40">
        <f>I47</f>
        <v>4.2042042042042036</v>
      </c>
      <c r="K47" s="41">
        <f>F4</f>
        <v>24</v>
      </c>
      <c r="L47" s="41">
        <f>K47+K48+K49+K50+K51+K52+K53+K54</f>
        <v>24.013627777777778</v>
      </c>
      <c r="M47" s="41">
        <f>IF(L47=0,0,VLOOKUP('Battery Calculator'!$A$25,Kt_Data_Tables!$A$4:$GR$9,(HLOOKUP($L47,Kt_Data_Tables!$B$2:$GR$3,2)+1),FALSE))</f>
        <v>23.60203340595497</v>
      </c>
      <c r="N47" s="40">
        <f t="shared" ref="N47:N54" si="11">J47*M47</f>
        <v>99.227768073083936</v>
      </c>
    </row>
    <row r="48" spans="8:14" x14ac:dyDescent="0.2">
      <c r="H48" s="9">
        <v>2</v>
      </c>
      <c r="I48" s="40">
        <f>IF($F5=0,I47,$E5)</f>
        <v>25.225225225225223</v>
      </c>
      <c r="J48" s="40">
        <f>I48-I47</f>
        <v>21.021021021021021</v>
      </c>
      <c r="K48" s="41">
        <f t="shared" ref="K48:K54" si="12">F5</f>
        <v>1.6666666666666667E-5</v>
      </c>
      <c r="L48" s="41">
        <f>K48+K49+K50+K51+K52+K53+K54</f>
        <v>1.3627777777777777E-2</v>
      </c>
      <c r="M48" s="41">
        <f>IF(L48=0,0,VLOOKUP('Battery Calculator'!$A$25,Kt_Data_Tables!$A$4:$GR$9,(HLOOKUP($L48,Kt_Data_Tables!$B$2:$GR$3,2)+1),FALSE))</f>
        <v>0.37735849056603776</v>
      </c>
      <c r="N48" s="40">
        <f t="shared" si="11"/>
        <v>7.9324607626494421</v>
      </c>
    </row>
    <row r="49" spans="8:14" x14ac:dyDescent="0.2">
      <c r="H49" s="9">
        <v>3</v>
      </c>
      <c r="I49" s="40">
        <f t="shared" ref="I49:I54" si="13">IF($F6=0,I48,$E6)</f>
        <v>10.21021021021021</v>
      </c>
      <c r="J49" s="40">
        <f t="shared" ref="J49:J54" si="14">I49-I48</f>
        <v>-15.015015015015013</v>
      </c>
      <c r="K49" s="41">
        <f t="shared" si="12"/>
        <v>1.361111111111111E-2</v>
      </c>
      <c r="L49" s="41">
        <f>K49+K50+K51+K52+K53+K54</f>
        <v>1.361111111111111E-2</v>
      </c>
      <c r="M49" s="41">
        <f>IF(L49=0,0,VLOOKUP('Battery Calculator'!$A$25,Kt_Data_Tables!$A$4:$GR$9,(HLOOKUP($L49,Kt_Data_Tables!$B$2:$GR$3,2)+1),FALSE))</f>
        <v>0.37735849056603776</v>
      </c>
      <c r="N49" s="40">
        <f t="shared" si="11"/>
        <v>-5.6660434018924581</v>
      </c>
    </row>
    <row r="50" spans="8:14" x14ac:dyDescent="0.2">
      <c r="H50" s="9">
        <v>4</v>
      </c>
      <c r="I50" s="40">
        <f t="shared" si="13"/>
        <v>10.21021021021021</v>
      </c>
      <c r="J50" s="40">
        <f t="shared" si="14"/>
        <v>0</v>
      </c>
      <c r="K50" s="41">
        <f t="shared" si="12"/>
        <v>0</v>
      </c>
      <c r="L50" s="41">
        <f>K50+K51+K52+K53+K54</f>
        <v>0</v>
      </c>
      <c r="M50" s="41">
        <f>IF(L50=0,0,VLOOKUP('Battery Calculator'!$A$25,Kt_Data_Tables!$A$4:$GR$9,(HLOOKUP($L50,Kt_Data_Tables!$B$2:$GR$3,2)+1),FALSE))</f>
        <v>0</v>
      </c>
      <c r="N50" s="40">
        <f t="shared" si="11"/>
        <v>0</v>
      </c>
    </row>
    <row r="51" spans="8:14" x14ac:dyDescent="0.2">
      <c r="H51" s="9">
        <v>5</v>
      </c>
      <c r="I51" s="40">
        <f t="shared" si="13"/>
        <v>10.21021021021021</v>
      </c>
      <c r="J51" s="40">
        <f t="shared" si="14"/>
        <v>0</v>
      </c>
      <c r="K51" s="41">
        <f t="shared" si="12"/>
        <v>0</v>
      </c>
      <c r="L51" s="41">
        <f>K51+K52+K53+K54</f>
        <v>0</v>
      </c>
      <c r="M51" s="41">
        <f>IF(L51=0,0,VLOOKUP('Battery Calculator'!$A$25,Kt_Data_Tables!$A$4:$GR$9,(HLOOKUP($L51,Kt_Data_Tables!$B$2:$GR$3,2)+1),FALSE))</f>
        <v>0</v>
      </c>
      <c r="N51" s="40">
        <f t="shared" si="11"/>
        <v>0</v>
      </c>
    </row>
    <row r="52" spans="8:14" x14ac:dyDescent="0.2">
      <c r="H52" s="9">
        <v>6</v>
      </c>
      <c r="I52" s="40">
        <f t="shared" si="13"/>
        <v>10.21021021021021</v>
      </c>
      <c r="J52" s="40">
        <f t="shared" si="14"/>
        <v>0</v>
      </c>
      <c r="K52" s="41">
        <f t="shared" si="12"/>
        <v>0</v>
      </c>
      <c r="L52" s="41">
        <f>K52+K53+K54</f>
        <v>0</v>
      </c>
      <c r="M52" s="41">
        <f>IF(L52=0,0,VLOOKUP('Battery Calculator'!$A$25,Kt_Data_Tables!$A$4:$GR$9,(HLOOKUP($L52,Kt_Data_Tables!$B$2:$GR$3,2)+1),FALSE))</f>
        <v>0</v>
      </c>
      <c r="N52" s="40">
        <f t="shared" si="11"/>
        <v>0</v>
      </c>
    </row>
    <row r="53" spans="8:14" x14ac:dyDescent="0.2">
      <c r="H53" s="9">
        <v>7</v>
      </c>
      <c r="I53" s="40">
        <f t="shared" si="13"/>
        <v>10.21021021021021</v>
      </c>
      <c r="J53" s="40">
        <f t="shared" si="14"/>
        <v>0</v>
      </c>
      <c r="K53" s="41">
        <f t="shared" si="12"/>
        <v>0</v>
      </c>
      <c r="L53" s="41">
        <f>K53+K54</f>
        <v>0</v>
      </c>
      <c r="M53" s="41">
        <f>IF(L53=0,0,VLOOKUP('Battery Calculator'!$A$25,Kt_Data_Tables!$A$4:$GR$9,(HLOOKUP($L53,Kt_Data_Tables!$B$2:$GR$3,2)+1),FALSE))</f>
        <v>0</v>
      </c>
      <c r="N53" s="40">
        <f t="shared" si="11"/>
        <v>0</v>
      </c>
    </row>
    <row r="54" spans="8:14" x14ac:dyDescent="0.2">
      <c r="H54" s="9">
        <v>8</v>
      </c>
      <c r="I54" s="40">
        <f t="shared" si="13"/>
        <v>10.21021021021021</v>
      </c>
      <c r="J54" s="40">
        <f t="shared" si="14"/>
        <v>0</v>
      </c>
      <c r="K54" s="41">
        <f t="shared" si="12"/>
        <v>0</v>
      </c>
      <c r="L54" s="41">
        <f>K54</f>
        <v>0</v>
      </c>
      <c r="M54" s="41">
        <f>IF(L54=0,0,VLOOKUP('Battery Calculator'!$A$25,Kt_Data_Tables!$A$4:$GR$9,(HLOOKUP($L54,Kt_Data_Tables!$B$2:$GR$3,2)+1),FALSE))</f>
        <v>0</v>
      </c>
      <c r="N54" s="40">
        <f t="shared" si="11"/>
        <v>0</v>
      </c>
    </row>
    <row r="55" spans="8:14" x14ac:dyDescent="0.2">
      <c r="M55" s="46" t="s">
        <v>44</v>
      </c>
      <c r="N55" s="55">
        <f>SUM(N47:N54)</f>
        <v>101.49418543384093</v>
      </c>
    </row>
  </sheetData>
  <mergeCells count="10">
    <mergeCell ref="P2:S2"/>
    <mergeCell ref="H10:L10"/>
    <mergeCell ref="H11:N11"/>
    <mergeCell ref="A2:B2"/>
    <mergeCell ref="A1:B1"/>
    <mergeCell ref="D2:F2"/>
    <mergeCell ref="H2:N2"/>
    <mergeCell ref="H4:N4"/>
    <mergeCell ref="H6:L6"/>
    <mergeCell ref="H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Battery Calculator</vt:lpstr>
      <vt:lpstr>Kt_Data_Tables</vt:lpstr>
      <vt:lpstr>Data_Enersys_VRLA</vt:lpstr>
      <vt:lpstr>Data_GNB_VRLA</vt:lpstr>
      <vt:lpstr>Calculations</vt:lpstr>
    </vt:vector>
  </TitlesOfParts>
  <Company>WPD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Battery Calculator For Engineering Equipment Specification 23</dc:title>
  <dc:creator>Graham Brewster</dc:creator>
  <cp:lastModifiedBy>Brewster, Graham P.</cp:lastModifiedBy>
  <cp:lastPrinted>2011-02-11T15:05:38Z</cp:lastPrinted>
  <dcterms:created xsi:type="dcterms:W3CDTF">2007-11-23T11:36:18Z</dcterms:created>
  <dcterms:modified xsi:type="dcterms:W3CDTF">2018-09-27T07:50:33Z</dcterms:modified>
  <cp:category>Engineering Equipment Specification</cp:category>
</cp:coreProperties>
</file>